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760" windowHeight="13300" activeTab="0"/>
  </bookViews>
  <sheets>
    <sheet name="Лист1" sheetId="1" r:id="rId1"/>
    <sheet name="Лист2" sheetId="2" r:id="rId2"/>
    <sheet name="Лист3" sheetId="3" r:id="rId3"/>
    <sheet name="тех. 2019" sheetId="4" r:id="rId4"/>
  </sheets>
  <definedNames>
    <definedName name="_xlnm.Print_Area" localSheetId="0">'Лист1'!$A$1:$G$55</definedName>
    <definedName name="_xlnm.Print_Area" localSheetId="1">'Лист2'!$A$1:$H$87</definedName>
    <definedName name="_xlnm.Print_Area" localSheetId="3">'тех. 2019'!$A$1:$I$87</definedName>
    <definedName name="_xlnm.Print_Titles" localSheetId="1">'Лист2'!$9:$10</definedName>
    <definedName name="_xlnm.Print_Titles" localSheetId="3">'тех. 2019'!$9:$10</definedName>
  </definedNames>
  <calcPr fullCalcOnLoad="1"/>
</workbook>
</file>

<file path=xl/sharedStrings.xml><?xml version="1.0" encoding="utf-8"?>
<sst xmlns="http://schemas.openxmlformats.org/spreadsheetml/2006/main" count="292" uniqueCount="155">
  <si>
    <t>УТВЕРЖДАЮ:</t>
  </si>
  <si>
    <t>Генеральный директор ООО " Угличское ДСУ"</t>
  </si>
  <si>
    <t>__________________ А.Л.Никитин</t>
  </si>
  <si>
    <t>Договорные  цены</t>
  </si>
  <si>
    <t>Наименование</t>
  </si>
  <si>
    <t>Компрессорная станция</t>
  </si>
  <si>
    <t>Экскаватор УБ 1233,ЭО 4225</t>
  </si>
  <si>
    <t>Экскаватор Volvo на  п /ходу</t>
  </si>
  <si>
    <t>Экскаватор Hitachi</t>
  </si>
  <si>
    <t>Автогрейдер Volvo</t>
  </si>
  <si>
    <t>Бульдозер Т-130,Т-170</t>
  </si>
  <si>
    <t>Трактор Т-150</t>
  </si>
  <si>
    <t>Трактор МТЗ-82</t>
  </si>
  <si>
    <t>Трактор-бульдозер на ДТ -75</t>
  </si>
  <si>
    <t>Трактор -косилка ЛТЗ-55</t>
  </si>
  <si>
    <t>Автогрейдер ДЗ-98</t>
  </si>
  <si>
    <t>Автогрейдер ДЗ 98 В 72-01</t>
  </si>
  <si>
    <t>Автогрейдер ДЗ-122</t>
  </si>
  <si>
    <t>Каток ДУ -62,65</t>
  </si>
  <si>
    <t>Каток ДУ -47</t>
  </si>
  <si>
    <t>А/укладчик ДС-143,ДС-189</t>
  </si>
  <si>
    <t>А/укладчик Titan</t>
  </si>
  <si>
    <t>Погрузчик L-34</t>
  </si>
  <si>
    <t>Бульдозер ДЭТ-250</t>
  </si>
  <si>
    <t>Виброплита</t>
  </si>
  <si>
    <t>А/самосвал КАМАЗ 5511</t>
  </si>
  <si>
    <t>Заправщик ЗИЛ</t>
  </si>
  <si>
    <t>А/самосвал Татра 815</t>
  </si>
  <si>
    <t>А/самосвал Краз 6510</t>
  </si>
  <si>
    <t>А/самосвал Рено ( 32 тн)</t>
  </si>
  <si>
    <t>А/битумовоз</t>
  </si>
  <si>
    <t>Цементовоз КАМАЗ ( 14 тн)</t>
  </si>
  <si>
    <t>Автокран 10-14 тонн</t>
  </si>
  <si>
    <t>Кран Краз, КАМАЗ ( 20-25 тн)</t>
  </si>
  <si>
    <t>А/гудронатор ( 11 тн)</t>
  </si>
  <si>
    <t>Поливомойка ЗИЛ 130</t>
  </si>
  <si>
    <t>Газель</t>
  </si>
  <si>
    <t>КДМ ЭД 403 на ЗИЛ 133</t>
  </si>
  <si>
    <t>Автобус ПАЗ 3205</t>
  </si>
  <si>
    <t>К-701, МАЗ 642208 с траллом</t>
  </si>
  <si>
    <t>" Термос-бункер" на ЗИЛ 4333</t>
  </si>
  <si>
    <t>Автобус ЛиАЗ 52563</t>
  </si>
  <si>
    <t>МАЗ 543203 ( 12-14 тн)</t>
  </si>
  <si>
    <t>Составил :</t>
  </si>
  <si>
    <t>А/самосвал МАЗ -551605 ( 20 т)</t>
  </si>
  <si>
    <t>КАМАЗ 5410( 20 тонн)</t>
  </si>
  <si>
    <t>Бульдозер САТ</t>
  </si>
  <si>
    <t>Экспертизные цены</t>
  </si>
  <si>
    <t>Цены ДСУ</t>
  </si>
  <si>
    <t>руб.</t>
  </si>
  <si>
    <t xml:space="preserve">на использование автомашин, дортехники </t>
  </si>
  <si>
    <t xml:space="preserve">Автобус ЛиАЗ </t>
  </si>
  <si>
    <t>Автобус ПАЗ 32053</t>
  </si>
  <si>
    <t>Газ, УАЗ</t>
  </si>
  <si>
    <t>ISUZU (манипулятор)</t>
  </si>
  <si>
    <t>Экскаватор «HITACHI» ZХ-330</t>
  </si>
  <si>
    <t>Экскаватор VOLVO ЕW180C</t>
  </si>
  <si>
    <t>Экскаватор HYUNDAI R -170</t>
  </si>
  <si>
    <t>Экскаватор VOLVO W205D</t>
  </si>
  <si>
    <t>Асфальтоукладчик ТИТАН 7820</t>
  </si>
  <si>
    <t>Асфальтоукладчик Vogel</t>
  </si>
  <si>
    <t>Обочиноукладчик Дельта 3Ф</t>
  </si>
  <si>
    <t>Агрегат сварочный АСГ-300</t>
  </si>
  <si>
    <t>Битумозаливщик ЭД-235М</t>
  </si>
  <si>
    <t>Экскаватор TVEX</t>
  </si>
  <si>
    <t>Трактор МТЗ-82 косилка</t>
  </si>
  <si>
    <t>№</t>
  </si>
  <si>
    <t>п/п</t>
  </si>
  <si>
    <t>МАЗ 642208 (тралл)</t>
  </si>
  <si>
    <t>МАЗ 6430 А8, А9 (тралл)</t>
  </si>
  <si>
    <t>Составил:</t>
  </si>
  <si>
    <t>Костюкова О.В.</t>
  </si>
  <si>
    <t>Код расценки</t>
  </si>
  <si>
    <t>МАЗ 551605 (20 т)</t>
  </si>
  <si>
    <t>КАМАЗ 5410 (20 т)</t>
  </si>
  <si>
    <t>ЗИЛ 433362 ОРД-1023 (термос-бункер)</t>
  </si>
  <si>
    <t>ЗИЛ 433362 КДМ ЭД 403</t>
  </si>
  <si>
    <t>ЗИЛ 433362 поливомойка</t>
  </si>
  <si>
    <t>Экскаватор HYUNDAI R -170 (мульчер)</t>
  </si>
  <si>
    <t>КАМАЗ КО-829Б (турбо)</t>
  </si>
  <si>
    <t>КС 55713 на базе КАМАЗ (до 25 т)</t>
  </si>
  <si>
    <t>КС 3577 на базе МАЗ (до 14 т)</t>
  </si>
  <si>
    <t>Каток ДУ-62 (14 т)</t>
  </si>
  <si>
    <t>Каток ДУ-65 (12 т)</t>
  </si>
  <si>
    <t>Каток ДУ-47Б (6 т)</t>
  </si>
  <si>
    <t>Каток ДУ-58А (16 т)</t>
  </si>
  <si>
    <t>Каток  Alexander DD95 (10 т)</t>
  </si>
  <si>
    <t>Каток HAMM +110  (10 т)</t>
  </si>
  <si>
    <t>КАМАЗ 6522 (20 т)</t>
  </si>
  <si>
    <t>КАМАЗ 6520 (20 т)</t>
  </si>
  <si>
    <t>Автогрейдер ДЗ-98В7.2-01 (173кВт(235 лс)</t>
  </si>
  <si>
    <t>Автогрейдер VOLVO G-946 (180кВт(240лс)</t>
  </si>
  <si>
    <t>Автогрейдер ГС-14.02  (100кВт(135лс)</t>
  </si>
  <si>
    <t>Бульдозер на Т-130  (95кВт(130лс)</t>
  </si>
  <si>
    <t>Бульдозер ДЗ-171  (125 кВт(170 лс)</t>
  </si>
  <si>
    <t>Бульдозер Т-130БГ-1  (95,62Квт(130лс)</t>
  </si>
  <si>
    <t>Автогрейдер JOHN DEERE (138кВт(188лс)</t>
  </si>
  <si>
    <t>Каток ДУ-54 (1,5 т)</t>
  </si>
  <si>
    <t>Трактор ХТЗ-150 (129кВт(175,51 лс)</t>
  </si>
  <si>
    <t>Трактор МТЗ 82 (50кВт (82 лс)</t>
  </si>
  <si>
    <t>Трактор МТЗ-82 ФРС-200М</t>
  </si>
  <si>
    <t>Трактор МТЗ-82 фреза</t>
  </si>
  <si>
    <t>Трактор Т-158 (121кВт(165 лс)</t>
  </si>
  <si>
    <t>Погрузчик Bobcat S 530  (35,9кВт(48,82лс)</t>
  </si>
  <si>
    <t>ISUZU (автотопливозаправщик)</t>
  </si>
  <si>
    <t>ЗИЛ 433362  (автотопливозаправщик)</t>
  </si>
  <si>
    <t>ТАТРА 815 (16 т)</t>
  </si>
  <si>
    <t>КРАЗ 6510  (13,5 т)</t>
  </si>
  <si>
    <t>КАМАЗ 55111 (20 т)</t>
  </si>
  <si>
    <t>МАЗ 650185 (20 т)</t>
  </si>
  <si>
    <t>А/самосвал RENAULT (38 т)</t>
  </si>
  <si>
    <t>А/самосвал МАN 41.390 (38 т)</t>
  </si>
  <si>
    <t>А/самосвал МАN 41.480 (38 т)</t>
  </si>
  <si>
    <t>Автогрейдер ДЗ-122  Б3, Б7  (132кВт(180лс)</t>
  </si>
  <si>
    <t>400103, 400131</t>
  </si>
  <si>
    <t>010410</t>
  </si>
  <si>
    <t>021143</t>
  </si>
  <si>
    <t>021144</t>
  </si>
  <si>
    <t>040300</t>
  </si>
  <si>
    <t>КАМАЗ 65115 ДС-142Б (битумовоз)</t>
  </si>
  <si>
    <t>010315</t>
  </si>
  <si>
    <t>010313</t>
  </si>
  <si>
    <t>Подстанция дизель генераторная</t>
  </si>
  <si>
    <t>САК (сварочный аппарат комбинированный)</t>
  </si>
  <si>
    <t>120301, 010410</t>
  </si>
  <si>
    <t>Погрузчик HL - 770-7A  (4,0 м3)</t>
  </si>
  <si>
    <t>Погрузчик L-34 (3,0 м3)</t>
  </si>
  <si>
    <t>030101</t>
  </si>
  <si>
    <t>030108</t>
  </si>
  <si>
    <t>031834</t>
  </si>
  <si>
    <t>010411</t>
  </si>
  <si>
    <t>МКМ 50.30 JOHN DEERE    (114 кВт (155 л.с.)</t>
  </si>
  <si>
    <t>Трактор Т-150К (приц.грейдер)  (105 кВт (143 л.с.)</t>
  </si>
  <si>
    <t>Бульдозер CATERPILLAR  (93,2 кВт(127 л.с.)</t>
  </si>
  <si>
    <t>Бульдозер JOHN DEERE  (137кВт(186 л.с.)</t>
  </si>
  <si>
    <t>010410, 090720</t>
  </si>
  <si>
    <t>Трактор МТЗ-82 погрузчик ТО-49  (0,4м3/0,28м3)</t>
  </si>
  <si>
    <t>030102</t>
  </si>
  <si>
    <t>010304</t>
  </si>
  <si>
    <t>Компрессорная станция ПВ-10-10/8М1 дизельная (11м3/мин, 7 атм.)</t>
  </si>
  <si>
    <t>050201</t>
  </si>
  <si>
    <t>ПКСД-5,25 ДМ компрессор  дизельная (5,25м3/мин, 7 атм.)</t>
  </si>
  <si>
    <t>050102</t>
  </si>
  <si>
    <t>122005</t>
  </si>
  <si>
    <t>-</t>
  </si>
  <si>
    <t>Экскаватор-погрузчик Volvo BL-71B</t>
  </si>
  <si>
    <t>060337</t>
  </si>
  <si>
    <t>122899</t>
  </si>
  <si>
    <t>Дыбова Ю.А.</t>
  </si>
  <si>
    <t>Генеральный директор 
ООО " Угличское ДСУ"</t>
  </si>
  <si>
    <t>__________________Новиков А.А.</t>
  </si>
  <si>
    <t>__________________________Дыбова Ю.А.</t>
  </si>
  <si>
    <t>на  2020 г. (в том числе НДС 20%)</t>
  </si>
  <si>
    <t>на апрель 2020 г. (в том числе НДС 18%)</t>
  </si>
  <si>
    <t>на 01.01.2020 г. (в том числе НДС 18%)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</si>
</sst>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8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5" xfId="0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Layout" zoomScale="60" zoomScalePageLayoutView="60" workbookViewId="0" topLeftCell="A1">
      <selection activeCell="A8" sqref="A8:G8"/>
    </sheetView>
  </sheetViews>
  <sheetFormatPr defaultColWidth="8.875" defaultRowHeight="12.75"/>
  <cols>
    <col min="1" max="5" width="8.875" style="0" customWidth="1"/>
    <col min="6" max="6" width="18.125" style="0" customWidth="1"/>
    <col min="7" max="7" width="22.375" style="0" customWidth="1"/>
    <col min="8" max="8" width="10.50390625" style="0" customWidth="1"/>
    <col min="9" max="9" width="6.625" style="0" customWidth="1"/>
    <col min="10" max="10" width="7.625" style="0" customWidth="1"/>
  </cols>
  <sheetData>
    <row r="1" ht="12.75">
      <c r="G1" s="29" t="s">
        <v>0</v>
      </c>
    </row>
    <row r="2" spans="6:7" ht="27.75" customHeight="1">
      <c r="F2" s="72" t="s">
        <v>1</v>
      </c>
      <c r="G2" s="72"/>
    </row>
    <row r="4" ht="12.75">
      <c r="G4" s="29" t="s">
        <v>2</v>
      </c>
    </row>
    <row r="6" spans="1:7" ht="15.75">
      <c r="A6" s="73" t="s">
        <v>3</v>
      </c>
      <c r="B6" s="73"/>
      <c r="C6" s="73"/>
      <c r="D6" s="73"/>
      <c r="E6" s="73"/>
      <c r="F6" s="73"/>
      <c r="G6" s="73"/>
    </row>
    <row r="7" spans="1:7" ht="15.75">
      <c r="A7" s="74" t="s">
        <v>50</v>
      </c>
      <c r="B7" s="74"/>
      <c r="C7" s="74"/>
      <c r="D7" s="74"/>
      <c r="E7" s="74"/>
      <c r="F7" s="74"/>
      <c r="G7" s="74"/>
    </row>
    <row r="8" spans="1:8" ht="15" customHeight="1">
      <c r="A8" s="75" t="s">
        <v>154</v>
      </c>
      <c r="B8" s="75"/>
      <c r="C8" s="75"/>
      <c r="D8" s="75"/>
      <c r="E8" s="75"/>
      <c r="F8" s="75"/>
      <c r="G8" s="75"/>
      <c r="H8" s="19"/>
    </row>
    <row r="9" spans="1:11" ht="15.75">
      <c r="A9" s="1"/>
      <c r="B9" s="7" t="s">
        <v>4</v>
      </c>
      <c r="C9" s="2"/>
      <c r="D9" s="2"/>
      <c r="E9" s="3"/>
      <c r="F9" s="31" t="s">
        <v>48</v>
      </c>
      <c r="G9" s="31" t="s">
        <v>47</v>
      </c>
      <c r="H9" s="19"/>
      <c r="I9" s="19"/>
      <c r="J9" s="19"/>
      <c r="K9" s="19"/>
    </row>
    <row r="10" spans="1:11" ht="15.75">
      <c r="A10" s="4"/>
      <c r="B10" s="5"/>
      <c r="C10" s="5"/>
      <c r="D10" s="5"/>
      <c r="E10" s="6"/>
      <c r="F10" s="32" t="s">
        <v>49</v>
      </c>
      <c r="G10" s="33" t="s">
        <v>49</v>
      </c>
      <c r="H10" s="21"/>
      <c r="I10" s="19"/>
      <c r="J10" s="19"/>
      <c r="K10" s="19"/>
    </row>
    <row r="11" spans="1:11" ht="15.75">
      <c r="A11" s="8" t="s">
        <v>5</v>
      </c>
      <c r="B11" s="9"/>
      <c r="C11" s="9"/>
      <c r="D11" s="9"/>
      <c r="E11" s="10"/>
      <c r="F11" s="15">
        <v>1326.38</v>
      </c>
      <c r="G11" s="25"/>
      <c r="H11" s="20"/>
      <c r="I11" s="9"/>
      <c r="J11" s="19"/>
      <c r="K11" s="19"/>
    </row>
    <row r="12" spans="1:11" ht="15.75">
      <c r="A12" s="8" t="s">
        <v>6</v>
      </c>
      <c r="B12" s="9"/>
      <c r="C12" s="9"/>
      <c r="D12" s="9"/>
      <c r="E12" s="10"/>
      <c r="F12" s="16">
        <v>2435.23</v>
      </c>
      <c r="G12" s="26"/>
      <c r="H12" s="9"/>
      <c r="I12" s="9"/>
      <c r="J12" s="19"/>
      <c r="K12" s="19"/>
    </row>
    <row r="13" spans="1:11" ht="15.75">
      <c r="A13" s="8" t="s">
        <v>7</v>
      </c>
      <c r="B13" s="9"/>
      <c r="C13" s="9"/>
      <c r="D13" s="9"/>
      <c r="E13" s="10"/>
      <c r="F13" s="16">
        <v>3136.51</v>
      </c>
      <c r="G13" s="26"/>
      <c r="H13" s="9"/>
      <c r="I13" s="9"/>
      <c r="J13" s="19"/>
      <c r="K13" s="19"/>
    </row>
    <row r="14" spans="1:11" ht="15.75">
      <c r="A14" s="8" t="s">
        <v>8</v>
      </c>
      <c r="B14" s="9"/>
      <c r="C14" s="9"/>
      <c r="D14" s="9"/>
      <c r="E14" s="10"/>
      <c r="F14" s="17">
        <v>2665.74</v>
      </c>
      <c r="G14" s="26"/>
      <c r="H14" s="11"/>
      <c r="I14" s="9"/>
      <c r="J14" s="19"/>
      <c r="K14" s="19"/>
    </row>
    <row r="15" spans="1:11" ht="15.75">
      <c r="A15" s="8" t="s">
        <v>9</v>
      </c>
      <c r="B15" s="9"/>
      <c r="C15" s="9"/>
      <c r="D15" s="9"/>
      <c r="E15" s="10"/>
      <c r="F15" s="17">
        <v>3136.51</v>
      </c>
      <c r="G15" s="26"/>
      <c r="H15" s="11"/>
      <c r="I15" s="9"/>
      <c r="J15" s="19"/>
      <c r="K15" s="19"/>
    </row>
    <row r="16" spans="1:11" ht="15.75">
      <c r="A16" s="8" t="s">
        <v>10</v>
      </c>
      <c r="B16" s="9"/>
      <c r="C16" s="9"/>
      <c r="D16" s="9"/>
      <c r="E16" s="10"/>
      <c r="F16" s="17">
        <v>2032.11</v>
      </c>
      <c r="G16" s="26"/>
      <c r="H16" s="11"/>
      <c r="I16" s="9"/>
      <c r="J16" s="19"/>
      <c r="K16" s="19"/>
    </row>
    <row r="17" spans="1:11" ht="15.75">
      <c r="A17" s="8" t="s">
        <v>11</v>
      </c>
      <c r="B17" s="9"/>
      <c r="C17" s="9"/>
      <c r="D17" s="9"/>
      <c r="E17" s="10"/>
      <c r="F17" s="17">
        <v>1873.67</v>
      </c>
      <c r="G17" s="26"/>
      <c r="H17" s="11"/>
      <c r="I17" s="9"/>
      <c r="J17" s="19"/>
      <c r="K17" s="19"/>
    </row>
    <row r="18" spans="1:11" ht="15.75">
      <c r="A18" s="8" t="s">
        <v>12</v>
      </c>
      <c r="B18" s="9"/>
      <c r="C18" s="9"/>
      <c r="D18" s="9"/>
      <c r="E18" s="10"/>
      <c r="F18" s="17">
        <v>1867.59</v>
      </c>
      <c r="G18" s="26"/>
      <c r="H18" s="11"/>
      <c r="I18" s="9"/>
      <c r="J18" s="19"/>
      <c r="K18" s="19"/>
    </row>
    <row r="19" spans="1:11" ht="15.75">
      <c r="A19" s="8" t="s">
        <v>13</v>
      </c>
      <c r="B19" s="9"/>
      <c r="C19" s="9"/>
      <c r="D19" s="9"/>
      <c r="E19" s="10"/>
      <c r="F19" s="17">
        <v>1197.03</v>
      </c>
      <c r="G19" s="26"/>
      <c r="H19" s="11"/>
      <c r="I19" s="9"/>
      <c r="J19" s="19"/>
      <c r="K19" s="19"/>
    </row>
    <row r="20" spans="1:11" ht="15.75">
      <c r="A20" s="8" t="s">
        <v>14</v>
      </c>
      <c r="B20" s="9"/>
      <c r="C20" s="9"/>
      <c r="D20" s="9"/>
      <c r="E20" s="10"/>
      <c r="F20" s="17">
        <v>938.46</v>
      </c>
      <c r="G20" s="26"/>
      <c r="H20" s="11"/>
      <c r="I20" s="9"/>
      <c r="J20" s="19"/>
      <c r="K20" s="19"/>
    </row>
    <row r="21" spans="1:11" ht="15.75">
      <c r="A21" s="8" t="s">
        <v>15</v>
      </c>
      <c r="B21" s="9"/>
      <c r="C21" s="9"/>
      <c r="D21" s="9"/>
      <c r="E21" s="10"/>
      <c r="F21" s="17">
        <v>2491.62</v>
      </c>
      <c r="G21" s="26"/>
      <c r="H21" s="11"/>
      <c r="I21" s="9"/>
      <c r="J21" s="19"/>
      <c r="K21" s="19"/>
    </row>
    <row r="22" spans="1:11" ht="15.75">
      <c r="A22" s="8" t="s">
        <v>16</v>
      </c>
      <c r="B22" s="9"/>
      <c r="C22" s="9"/>
      <c r="D22" s="9"/>
      <c r="E22" s="10"/>
      <c r="F22" s="17">
        <v>2278.38</v>
      </c>
      <c r="G22" s="26"/>
      <c r="H22" s="11"/>
      <c r="I22" s="9"/>
      <c r="J22" s="19"/>
      <c r="K22" s="19"/>
    </row>
    <row r="23" spans="1:11" ht="15.75">
      <c r="A23" s="8" t="s">
        <v>17</v>
      </c>
      <c r="B23" s="9"/>
      <c r="C23" s="9"/>
      <c r="D23" s="9"/>
      <c r="E23" s="10"/>
      <c r="F23" s="17">
        <v>2242.47</v>
      </c>
      <c r="G23" s="26"/>
      <c r="H23" s="11"/>
      <c r="I23" s="9"/>
      <c r="J23" s="19"/>
      <c r="K23" s="19"/>
    </row>
    <row r="24" spans="1:11" ht="15.75">
      <c r="A24" s="8" t="s">
        <v>18</v>
      </c>
      <c r="B24" s="9"/>
      <c r="C24" s="9"/>
      <c r="D24" s="9"/>
      <c r="E24" s="10"/>
      <c r="F24" s="17">
        <v>1919.24</v>
      </c>
      <c r="G24" s="26"/>
      <c r="H24" s="11"/>
      <c r="I24" s="9"/>
      <c r="J24" s="19"/>
      <c r="K24" s="19"/>
    </row>
    <row r="25" spans="1:11" ht="15.75">
      <c r="A25" s="8" t="s">
        <v>19</v>
      </c>
      <c r="B25" s="9"/>
      <c r="C25" s="9"/>
      <c r="D25" s="9"/>
      <c r="E25" s="10"/>
      <c r="F25" s="17">
        <v>963.79</v>
      </c>
      <c r="G25" s="26"/>
      <c r="H25" s="11"/>
      <c r="I25" s="9"/>
      <c r="J25" s="19"/>
      <c r="K25" s="19"/>
    </row>
    <row r="26" spans="1:11" ht="15.75">
      <c r="A26" s="8" t="s">
        <v>20</v>
      </c>
      <c r="B26" s="9"/>
      <c r="C26" s="9"/>
      <c r="D26" s="9"/>
      <c r="E26" s="10"/>
      <c r="F26" s="17">
        <v>1465.75</v>
      </c>
      <c r="G26" s="26"/>
      <c r="H26" s="11"/>
      <c r="I26" s="9"/>
      <c r="J26" s="19"/>
      <c r="K26" s="19"/>
    </row>
    <row r="27" spans="1:11" ht="15.75">
      <c r="A27" s="8" t="s">
        <v>21</v>
      </c>
      <c r="B27" s="9"/>
      <c r="C27" s="9"/>
      <c r="D27" s="9"/>
      <c r="E27" s="10"/>
      <c r="F27" s="17">
        <v>3242.72</v>
      </c>
      <c r="G27" s="26"/>
      <c r="H27" s="11"/>
      <c r="I27" s="9"/>
      <c r="J27" s="19"/>
      <c r="K27" s="19"/>
    </row>
    <row r="28" spans="1:11" ht="15.75">
      <c r="A28" s="8" t="s">
        <v>22</v>
      </c>
      <c r="B28" s="9"/>
      <c r="C28" s="9"/>
      <c r="D28" s="9"/>
      <c r="E28" s="10"/>
      <c r="F28" s="17">
        <v>2365.31</v>
      </c>
      <c r="G28" s="26"/>
      <c r="H28" s="11"/>
      <c r="I28" s="9"/>
      <c r="J28" s="19"/>
      <c r="K28" s="19"/>
    </row>
    <row r="29" spans="1:11" ht="15.75">
      <c r="A29" s="8" t="s">
        <v>23</v>
      </c>
      <c r="B29" s="9"/>
      <c r="C29" s="9"/>
      <c r="D29" s="9"/>
      <c r="E29" s="10"/>
      <c r="F29" s="17">
        <v>3465.52</v>
      </c>
      <c r="G29" s="26"/>
      <c r="H29" s="11"/>
      <c r="I29" s="9"/>
      <c r="J29" s="19"/>
      <c r="K29" s="19"/>
    </row>
    <row r="30" spans="1:11" ht="15.75">
      <c r="A30" s="8" t="s">
        <v>24</v>
      </c>
      <c r="B30" s="9"/>
      <c r="C30" s="9"/>
      <c r="D30" s="9"/>
      <c r="E30" s="10"/>
      <c r="F30" s="17">
        <v>1069.91</v>
      </c>
      <c r="G30" s="26"/>
      <c r="H30" s="11"/>
      <c r="I30" s="9"/>
      <c r="J30" s="19"/>
      <c r="K30" s="19"/>
    </row>
    <row r="31" spans="1:11" ht="15.75">
      <c r="A31" s="8"/>
      <c r="B31" s="9"/>
      <c r="C31" s="9"/>
      <c r="D31" s="9"/>
      <c r="E31" s="10"/>
      <c r="F31" s="17"/>
      <c r="G31" s="26"/>
      <c r="H31" s="11"/>
      <c r="I31" s="9"/>
      <c r="J31" s="19"/>
      <c r="K31" s="19"/>
    </row>
    <row r="32" spans="1:11" ht="15.75">
      <c r="A32" s="8" t="s">
        <v>25</v>
      </c>
      <c r="B32" s="9"/>
      <c r="C32" s="9"/>
      <c r="D32" s="9"/>
      <c r="E32" s="10"/>
      <c r="F32" s="17">
        <v>1773.52</v>
      </c>
      <c r="G32" s="26"/>
      <c r="H32" s="11"/>
      <c r="I32" s="9"/>
      <c r="J32" s="19"/>
      <c r="K32" s="19"/>
    </row>
    <row r="33" spans="1:11" ht="15.75">
      <c r="A33" s="8" t="s">
        <v>26</v>
      </c>
      <c r="B33" s="9"/>
      <c r="C33" s="9"/>
      <c r="D33" s="9"/>
      <c r="E33" s="10"/>
      <c r="F33" s="17">
        <v>1981.86</v>
      </c>
      <c r="G33" s="26"/>
      <c r="H33" s="11"/>
      <c r="I33" s="9"/>
      <c r="J33" s="19"/>
      <c r="K33" s="19"/>
    </row>
    <row r="34" spans="1:11" ht="15.75">
      <c r="A34" s="8" t="s">
        <v>27</v>
      </c>
      <c r="B34" s="9"/>
      <c r="C34" s="9"/>
      <c r="D34" s="9"/>
      <c r="E34" s="10"/>
      <c r="F34" s="17">
        <v>2165.47</v>
      </c>
      <c r="G34" s="26"/>
      <c r="H34" s="11"/>
      <c r="I34" s="9"/>
      <c r="J34" s="19"/>
      <c r="K34" s="19"/>
    </row>
    <row r="35" spans="1:11" ht="15.75">
      <c r="A35" s="8" t="s">
        <v>28</v>
      </c>
      <c r="B35" s="9"/>
      <c r="C35" s="9"/>
      <c r="D35" s="9"/>
      <c r="E35" s="10"/>
      <c r="F35" s="17">
        <v>1992.49</v>
      </c>
      <c r="G35" s="26"/>
      <c r="H35" s="11"/>
      <c r="I35" s="9"/>
      <c r="J35" s="19"/>
      <c r="K35" s="19"/>
    </row>
    <row r="36" spans="1:11" ht="15.75">
      <c r="A36" s="8" t="s">
        <v>44</v>
      </c>
      <c r="B36" s="9"/>
      <c r="C36" s="9"/>
      <c r="D36" s="9"/>
      <c r="E36" s="10"/>
      <c r="F36" s="17">
        <v>2217.72</v>
      </c>
      <c r="G36" s="26"/>
      <c r="H36" s="11"/>
      <c r="I36" s="9"/>
      <c r="J36" s="19"/>
      <c r="K36" s="19"/>
    </row>
    <row r="37" spans="1:11" ht="15.75">
      <c r="A37" s="8" t="s">
        <v>29</v>
      </c>
      <c r="B37" s="9"/>
      <c r="C37" s="9"/>
      <c r="D37" s="9"/>
      <c r="E37" s="10"/>
      <c r="F37" s="17">
        <v>3239.73</v>
      </c>
      <c r="G37" s="26"/>
      <c r="H37" s="11"/>
      <c r="I37" s="9"/>
      <c r="J37" s="19"/>
      <c r="K37" s="19"/>
    </row>
    <row r="38" spans="1:11" ht="15.75">
      <c r="A38" s="8" t="s">
        <v>45</v>
      </c>
      <c r="B38" s="9"/>
      <c r="C38" s="9"/>
      <c r="D38" s="9"/>
      <c r="E38" s="10"/>
      <c r="F38" s="17">
        <v>2317.78</v>
      </c>
      <c r="G38" s="26"/>
      <c r="H38" s="11"/>
      <c r="I38" s="9"/>
      <c r="J38" s="19"/>
      <c r="K38" s="19"/>
    </row>
    <row r="39" spans="1:11" ht="15.75">
      <c r="A39" s="8" t="s">
        <v>30</v>
      </c>
      <c r="B39" s="9"/>
      <c r="C39" s="9"/>
      <c r="D39" s="9"/>
      <c r="E39" s="10"/>
      <c r="F39" s="17">
        <v>2538.74</v>
      </c>
      <c r="G39" s="26"/>
      <c r="H39" s="11"/>
      <c r="I39" s="9"/>
      <c r="J39" s="19"/>
      <c r="K39" s="19"/>
    </row>
    <row r="40" spans="1:11" ht="15.75">
      <c r="A40" s="8" t="s">
        <v>31</v>
      </c>
      <c r="B40" s="9"/>
      <c r="C40" s="9"/>
      <c r="D40" s="9"/>
      <c r="E40" s="10"/>
      <c r="F40" s="17">
        <v>2469.4</v>
      </c>
      <c r="G40" s="26"/>
      <c r="H40" s="11"/>
      <c r="I40" s="9"/>
      <c r="J40" s="19"/>
      <c r="K40" s="19"/>
    </row>
    <row r="41" spans="1:11" ht="15.75">
      <c r="A41" s="8" t="s">
        <v>32</v>
      </c>
      <c r="B41" s="9"/>
      <c r="C41" s="9"/>
      <c r="D41" s="9"/>
      <c r="E41" s="10"/>
      <c r="F41" s="17">
        <v>2461.17</v>
      </c>
      <c r="G41" s="26"/>
      <c r="H41" s="11"/>
      <c r="I41" s="9"/>
      <c r="J41" s="19"/>
      <c r="K41" s="19"/>
    </row>
    <row r="42" spans="1:11" ht="15.75">
      <c r="A42" s="8" t="s">
        <v>33</v>
      </c>
      <c r="B42" s="9"/>
      <c r="C42" s="9"/>
      <c r="D42" s="9"/>
      <c r="E42" s="10"/>
      <c r="F42" s="17">
        <v>2555.08</v>
      </c>
      <c r="G42" s="26"/>
      <c r="H42" s="11"/>
      <c r="I42" s="9"/>
      <c r="J42" s="19"/>
      <c r="K42" s="19"/>
    </row>
    <row r="43" spans="1:11" ht="15.75">
      <c r="A43" s="8" t="s">
        <v>34</v>
      </c>
      <c r="B43" s="9"/>
      <c r="C43" s="9"/>
      <c r="D43" s="9"/>
      <c r="E43" s="10"/>
      <c r="F43" s="17">
        <v>2557.27</v>
      </c>
      <c r="G43" s="26"/>
      <c r="H43" s="11"/>
      <c r="I43" s="9"/>
      <c r="J43" s="19"/>
      <c r="K43" s="19"/>
    </row>
    <row r="44" spans="1:11" ht="15.75">
      <c r="A44" s="8" t="s">
        <v>35</v>
      </c>
      <c r="B44" s="9"/>
      <c r="C44" s="9"/>
      <c r="D44" s="9"/>
      <c r="E44" s="10"/>
      <c r="F44" s="17">
        <v>2341.24</v>
      </c>
      <c r="G44" s="26"/>
      <c r="H44" s="11"/>
      <c r="I44" s="9"/>
      <c r="J44" s="19"/>
      <c r="K44" s="19"/>
    </row>
    <row r="45" spans="1:11" ht="15.75">
      <c r="A45" s="8" t="s">
        <v>36</v>
      </c>
      <c r="B45" s="9"/>
      <c r="C45" s="9"/>
      <c r="D45" s="9"/>
      <c r="E45" s="10"/>
      <c r="F45" s="17">
        <v>1762.32</v>
      </c>
      <c r="G45" s="26"/>
      <c r="H45" s="11"/>
      <c r="I45" s="9"/>
      <c r="J45" s="19"/>
      <c r="K45" s="19"/>
    </row>
    <row r="46" spans="1:11" ht="15.75">
      <c r="A46" s="8" t="s">
        <v>37</v>
      </c>
      <c r="B46" s="9"/>
      <c r="C46" s="9"/>
      <c r="D46" s="9"/>
      <c r="E46" s="10"/>
      <c r="F46" s="17">
        <v>2242.73</v>
      </c>
      <c r="G46" s="26"/>
      <c r="H46" s="11"/>
      <c r="I46" s="9"/>
      <c r="J46" s="19"/>
      <c r="K46" s="19"/>
    </row>
    <row r="47" spans="1:11" ht="15.75">
      <c r="A47" s="8" t="s">
        <v>38</v>
      </c>
      <c r="B47" s="9"/>
      <c r="C47" s="9"/>
      <c r="D47" s="9"/>
      <c r="E47" s="10"/>
      <c r="F47" s="17">
        <v>1558.14</v>
      </c>
      <c r="G47" s="26"/>
      <c r="H47" s="11"/>
      <c r="I47" s="9"/>
      <c r="J47" s="19"/>
      <c r="K47" s="19"/>
    </row>
    <row r="48" spans="1:11" ht="15.75">
      <c r="A48" s="8" t="s">
        <v>39</v>
      </c>
      <c r="B48" s="9"/>
      <c r="C48" s="9"/>
      <c r="D48" s="9"/>
      <c r="E48" s="10"/>
      <c r="F48" s="17">
        <v>5171.59</v>
      </c>
      <c r="G48" s="26"/>
      <c r="H48" s="11"/>
      <c r="I48" s="9"/>
      <c r="J48" s="19"/>
      <c r="K48" s="19"/>
    </row>
    <row r="49" spans="1:11" ht="15.75">
      <c r="A49" s="8" t="s">
        <v>40</v>
      </c>
      <c r="B49" s="9"/>
      <c r="C49" s="9"/>
      <c r="D49" s="9"/>
      <c r="E49" s="10"/>
      <c r="F49" s="17">
        <v>1927.7</v>
      </c>
      <c r="G49" s="26"/>
      <c r="H49" s="11"/>
      <c r="I49" s="9"/>
      <c r="J49" s="19"/>
      <c r="K49" s="19"/>
    </row>
    <row r="50" spans="1:11" ht="15.75">
      <c r="A50" s="8" t="s">
        <v>41</v>
      </c>
      <c r="B50" s="9"/>
      <c r="C50" s="9"/>
      <c r="D50" s="9"/>
      <c r="E50" s="10"/>
      <c r="F50" s="17">
        <v>2410.08</v>
      </c>
      <c r="G50" s="26"/>
      <c r="H50" s="11"/>
      <c r="I50" s="9"/>
      <c r="J50" s="19"/>
      <c r="K50" s="19"/>
    </row>
    <row r="51" spans="1:11" ht="15.75">
      <c r="A51" s="8" t="s">
        <v>46</v>
      </c>
      <c r="B51" s="9"/>
      <c r="C51" s="9"/>
      <c r="D51" s="9"/>
      <c r="E51" s="10"/>
      <c r="F51" s="17">
        <v>3239.73</v>
      </c>
      <c r="G51" s="26"/>
      <c r="H51" s="11"/>
      <c r="I51" s="9"/>
      <c r="J51" s="19"/>
      <c r="K51" s="19"/>
    </row>
    <row r="52" spans="1:11" ht="15.75">
      <c r="A52" s="12" t="s">
        <v>42</v>
      </c>
      <c r="B52" s="13"/>
      <c r="C52" s="13"/>
      <c r="D52" s="13"/>
      <c r="E52" s="14"/>
      <c r="F52" s="18">
        <v>2017.72</v>
      </c>
      <c r="G52" s="27"/>
      <c r="H52" s="22"/>
      <c r="I52" s="9"/>
      <c r="J52" s="19"/>
      <c r="K52" s="19"/>
    </row>
    <row r="54" ht="12.75">
      <c r="D54" t="s">
        <v>43</v>
      </c>
    </row>
  </sheetData>
  <sheetProtection/>
  <mergeCells count="4">
    <mergeCell ref="F2:G2"/>
    <mergeCell ref="A6:G6"/>
    <mergeCell ref="A7:G7"/>
    <mergeCell ref="A8:G8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view="pageLayout" workbookViewId="0" topLeftCell="A1">
      <selection activeCell="B8" sqref="B8:H8"/>
    </sheetView>
  </sheetViews>
  <sheetFormatPr defaultColWidth="8.875" defaultRowHeight="12.75"/>
  <cols>
    <col min="1" max="1" width="7.00390625" style="0" customWidth="1"/>
    <col min="2" max="5" width="9.125" style="49" customWidth="1"/>
    <col min="6" max="6" width="16.625" style="49" customWidth="1"/>
    <col min="7" max="7" width="15.625" style="49" customWidth="1"/>
    <col min="8" max="8" width="21.50390625" style="0" customWidth="1"/>
    <col min="9" max="9" width="14.125" style="28" customWidth="1"/>
    <col min="10" max="10" width="13.00390625" style="0" customWidth="1"/>
  </cols>
  <sheetData>
    <row r="1" spans="2:8" ht="12.75">
      <c r="B1" s="34"/>
      <c r="C1" s="34"/>
      <c r="D1" s="34"/>
      <c r="E1" s="34"/>
      <c r="F1" s="34"/>
      <c r="G1" s="34"/>
      <c r="H1" s="29" t="s">
        <v>0</v>
      </c>
    </row>
    <row r="2" spans="2:8" ht="12.75">
      <c r="B2" s="34"/>
      <c r="C2" s="34"/>
      <c r="D2" s="34"/>
      <c r="E2" s="34"/>
      <c r="F2" s="34"/>
      <c r="G2" s="72" t="s">
        <v>1</v>
      </c>
      <c r="H2" s="72"/>
    </row>
    <row r="4" spans="2:8" ht="12.75">
      <c r="B4" s="34"/>
      <c r="C4" s="34"/>
      <c r="D4" s="34"/>
      <c r="E4" s="34"/>
      <c r="F4" s="34"/>
      <c r="G4" s="34"/>
      <c r="H4" s="29" t="s">
        <v>2</v>
      </c>
    </row>
    <row r="6" spans="2:8" ht="15.75">
      <c r="B6" s="73" t="s">
        <v>3</v>
      </c>
      <c r="C6" s="73"/>
      <c r="D6" s="73"/>
      <c r="E6" s="73"/>
      <c r="F6" s="73"/>
      <c r="G6" s="73"/>
      <c r="H6" s="73"/>
    </row>
    <row r="7" spans="2:8" ht="15.75">
      <c r="B7" s="74" t="s">
        <v>50</v>
      </c>
      <c r="C7" s="74"/>
      <c r="D7" s="74"/>
      <c r="E7" s="74"/>
      <c r="F7" s="74"/>
      <c r="G7" s="74"/>
      <c r="H7" s="74"/>
    </row>
    <row r="8" spans="2:8" ht="12.75">
      <c r="B8" s="75" t="s">
        <v>153</v>
      </c>
      <c r="C8" s="75"/>
      <c r="D8" s="75"/>
      <c r="E8" s="75"/>
      <c r="F8" s="75"/>
      <c r="G8" s="75"/>
      <c r="H8" s="75"/>
    </row>
    <row r="9" spans="1:8" ht="15.75">
      <c r="A9" s="31" t="s">
        <v>66</v>
      </c>
      <c r="B9" s="35"/>
      <c r="C9" s="36" t="s">
        <v>4</v>
      </c>
      <c r="D9" s="37"/>
      <c r="E9" s="37"/>
      <c r="F9" s="38"/>
      <c r="G9" s="31" t="s">
        <v>48</v>
      </c>
      <c r="H9" s="31" t="s">
        <v>47</v>
      </c>
    </row>
    <row r="10" spans="1:9" ht="15.75">
      <c r="A10" s="33" t="s">
        <v>67</v>
      </c>
      <c r="B10" s="39"/>
      <c r="C10" s="40"/>
      <c r="D10" s="40"/>
      <c r="E10" s="40"/>
      <c r="F10" s="41"/>
      <c r="G10" s="50" t="s">
        <v>49</v>
      </c>
      <c r="H10" s="33" t="s">
        <v>49</v>
      </c>
      <c r="I10" s="55" t="s">
        <v>72</v>
      </c>
    </row>
    <row r="11" spans="1:9" ht="15.75">
      <c r="A11" s="23">
        <v>1</v>
      </c>
      <c r="B11" s="42" t="s">
        <v>68</v>
      </c>
      <c r="C11" s="43"/>
      <c r="D11" s="43"/>
      <c r="E11" s="43"/>
      <c r="F11" s="44"/>
      <c r="G11" s="56">
        <v>3412</v>
      </c>
      <c r="H11" s="52">
        <f>(1460.77+132.44)*1.18</f>
        <v>1879.9877999999999</v>
      </c>
      <c r="I11" s="55" t="s">
        <v>114</v>
      </c>
    </row>
    <row r="12" spans="1:9" ht="15.75">
      <c r="A12" s="30">
        <v>2</v>
      </c>
      <c r="B12" s="42" t="s">
        <v>69</v>
      </c>
      <c r="C12" s="43"/>
      <c r="D12" s="43"/>
      <c r="E12" s="43"/>
      <c r="F12" s="44"/>
      <c r="G12" s="57">
        <v>3412</v>
      </c>
      <c r="H12" s="67">
        <f>(1460.77+132.44)*1.18</f>
        <v>1879.9877999999999</v>
      </c>
      <c r="I12" s="55" t="s">
        <v>114</v>
      </c>
    </row>
    <row r="13" spans="1:9" ht="15.75">
      <c r="A13" s="30">
        <v>3</v>
      </c>
      <c r="B13" s="42" t="s">
        <v>109</v>
      </c>
      <c r="C13" s="43"/>
      <c r="D13" s="43"/>
      <c r="E13" s="43"/>
      <c r="F13" s="44"/>
      <c r="G13" s="58">
        <f>2217.72*1.1</f>
        <v>2439.492</v>
      </c>
      <c r="H13" s="51">
        <f>1687.87*1.18</f>
        <v>1991.6865999999998</v>
      </c>
      <c r="I13" s="55">
        <v>400055</v>
      </c>
    </row>
    <row r="14" spans="1:9" ht="15.75">
      <c r="A14" s="30">
        <v>4</v>
      </c>
      <c r="B14" s="42" t="s">
        <v>73</v>
      </c>
      <c r="C14" s="43"/>
      <c r="D14" s="43"/>
      <c r="E14" s="43"/>
      <c r="F14" s="44"/>
      <c r="G14" s="58">
        <f>2217.72*1.1</f>
        <v>2439.492</v>
      </c>
      <c r="H14" s="51">
        <f>1687.87*1.18</f>
        <v>1991.6865999999998</v>
      </c>
      <c r="I14" s="55">
        <v>400055</v>
      </c>
    </row>
    <row r="15" spans="1:9" ht="15.75">
      <c r="A15" s="30">
        <v>5</v>
      </c>
      <c r="B15" s="42" t="s">
        <v>110</v>
      </c>
      <c r="C15" s="43"/>
      <c r="D15" s="43"/>
      <c r="E15" s="43"/>
      <c r="F15" s="44"/>
      <c r="G15" s="58">
        <f>3239.73*1.1</f>
        <v>3563.7030000000004</v>
      </c>
      <c r="H15" s="51">
        <f>1954.38*1.18</f>
        <v>2306.1684</v>
      </c>
      <c r="I15" s="55">
        <v>400056</v>
      </c>
    </row>
    <row r="16" spans="1:9" ht="15.75">
      <c r="A16" s="30">
        <v>6</v>
      </c>
      <c r="B16" s="42" t="s">
        <v>111</v>
      </c>
      <c r="C16" s="43"/>
      <c r="D16" s="43"/>
      <c r="E16" s="43"/>
      <c r="F16" s="44"/>
      <c r="G16" s="58">
        <f>3239.73*1.1</f>
        <v>3563.7030000000004</v>
      </c>
      <c r="H16" s="51">
        <f>1954.38*1.18</f>
        <v>2306.1684</v>
      </c>
      <c r="I16" s="55">
        <v>400056</v>
      </c>
    </row>
    <row r="17" spans="1:9" ht="15.75">
      <c r="A17" s="30">
        <v>7</v>
      </c>
      <c r="B17" s="42" t="s">
        <v>112</v>
      </c>
      <c r="C17" s="43"/>
      <c r="D17" s="43"/>
      <c r="E17" s="43"/>
      <c r="F17" s="44"/>
      <c r="G17" s="58">
        <f>3239.73*1.1</f>
        <v>3563.7030000000004</v>
      </c>
      <c r="H17" s="51">
        <f>1954.38*1.18</f>
        <v>2306.1684</v>
      </c>
      <c r="I17" s="55">
        <v>400056</v>
      </c>
    </row>
    <row r="18" spans="1:9" ht="15.75">
      <c r="A18" s="30">
        <v>8</v>
      </c>
      <c r="B18" s="42" t="s">
        <v>88</v>
      </c>
      <c r="C18" s="43"/>
      <c r="D18" s="43"/>
      <c r="E18" s="43"/>
      <c r="F18" s="44"/>
      <c r="G18" s="58">
        <f>2217.72*1.1</f>
        <v>2439.492</v>
      </c>
      <c r="H18" s="51">
        <f>H13</f>
        <v>1991.6865999999998</v>
      </c>
      <c r="I18" s="55">
        <v>400055</v>
      </c>
    </row>
    <row r="19" spans="1:9" ht="15.75">
      <c r="A19" s="30">
        <v>9</v>
      </c>
      <c r="B19" s="42" t="s">
        <v>89</v>
      </c>
      <c r="C19" s="43"/>
      <c r="D19" s="43"/>
      <c r="E19" s="43"/>
      <c r="F19" s="44"/>
      <c r="G19" s="58">
        <f>2217.72*1.1</f>
        <v>2439.492</v>
      </c>
      <c r="H19" s="51">
        <f>H14</f>
        <v>1991.6865999999998</v>
      </c>
      <c r="I19" s="55">
        <v>400055</v>
      </c>
    </row>
    <row r="20" spans="1:9" ht="15.75">
      <c r="A20" s="30">
        <v>10</v>
      </c>
      <c r="B20" s="42" t="s">
        <v>108</v>
      </c>
      <c r="C20" s="43"/>
      <c r="D20" s="43"/>
      <c r="E20" s="43"/>
      <c r="F20" s="44"/>
      <c r="G20" s="58">
        <f>2217.72*1.1</f>
        <v>2439.492</v>
      </c>
      <c r="H20" s="51">
        <f>H19</f>
        <v>1991.6865999999998</v>
      </c>
      <c r="I20" s="55">
        <v>400055</v>
      </c>
    </row>
    <row r="21" spans="1:9" ht="15.75">
      <c r="A21" s="30">
        <v>11</v>
      </c>
      <c r="B21" s="42" t="s">
        <v>74</v>
      </c>
      <c r="C21" s="43"/>
      <c r="D21" s="43"/>
      <c r="E21" s="43"/>
      <c r="F21" s="44"/>
      <c r="G21" s="58">
        <f>2317.78*1.1</f>
        <v>2549.5580000000004</v>
      </c>
      <c r="H21" s="51">
        <f>H20</f>
        <v>1991.6865999999998</v>
      </c>
      <c r="I21" s="55">
        <v>400055</v>
      </c>
    </row>
    <row r="22" spans="1:9" ht="15.75">
      <c r="A22" s="30">
        <v>12</v>
      </c>
      <c r="B22" s="42" t="s">
        <v>79</v>
      </c>
      <c r="C22" s="43"/>
      <c r="D22" s="43"/>
      <c r="E22" s="43"/>
      <c r="F22" s="44"/>
      <c r="G22" s="58">
        <f>2555.08*1.1</f>
        <v>2810.588</v>
      </c>
      <c r="H22" s="51">
        <f>1778.15*1.18</f>
        <v>2098.217</v>
      </c>
      <c r="I22" s="55">
        <v>121805</v>
      </c>
    </row>
    <row r="23" spans="1:9" ht="15.75">
      <c r="A23" s="30">
        <v>13</v>
      </c>
      <c r="B23" s="42" t="s">
        <v>107</v>
      </c>
      <c r="C23" s="43"/>
      <c r="D23" s="43"/>
      <c r="E23" s="43"/>
      <c r="F23" s="44"/>
      <c r="G23" s="58">
        <f>1992.49*1.1</f>
        <v>2191.739</v>
      </c>
      <c r="H23" s="51">
        <f>1297*1.18</f>
        <v>1530.4599999999998</v>
      </c>
      <c r="I23" s="55">
        <v>400053</v>
      </c>
    </row>
    <row r="24" spans="1:9" ht="15.75">
      <c r="A24" s="30">
        <v>14</v>
      </c>
      <c r="B24" s="42" t="s">
        <v>106</v>
      </c>
      <c r="C24" s="43"/>
      <c r="D24" s="43"/>
      <c r="E24" s="43"/>
      <c r="F24" s="44"/>
      <c r="G24" s="58">
        <f>2165.47*1.1</f>
        <v>2382.017</v>
      </c>
      <c r="H24" s="51">
        <f>1297*1.18</f>
        <v>1530.4599999999998</v>
      </c>
      <c r="I24" s="55">
        <v>400053</v>
      </c>
    </row>
    <row r="25" spans="1:9" ht="15.75">
      <c r="A25" s="30">
        <v>15</v>
      </c>
      <c r="B25" s="42" t="s">
        <v>51</v>
      </c>
      <c r="C25" s="43"/>
      <c r="D25" s="43"/>
      <c r="E25" s="43"/>
      <c r="F25" s="44"/>
      <c r="G25" s="58">
        <f>2410.08*1.1</f>
        <v>2651.088</v>
      </c>
      <c r="H25" s="63" t="s">
        <v>144</v>
      </c>
      <c r="I25" s="55"/>
    </row>
    <row r="26" spans="1:9" ht="15.75">
      <c r="A26" s="30">
        <v>16</v>
      </c>
      <c r="B26" s="42" t="s">
        <v>52</v>
      </c>
      <c r="C26" s="43"/>
      <c r="D26" s="43"/>
      <c r="E26" s="43"/>
      <c r="F26" s="44"/>
      <c r="G26" s="58">
        <f>1558.14*1.1</f>
        <v>1713.9540000000002</v>
      </c>
      <c r="H26" s="63" t="s">
        <v>144</v>
      </c>
      <c r="I26" s="55"/>
    </row>
    <row r="27" spans="1:9" ht="15.75">
      <c r="A27" s="30">
        <v>17</v>
      </c>
      <c r="B27" s="42" t="s">
        <v>53</v>
      </c>
      <c r="C27" s="43"/>
      <c r="D27" s="43"/>
      <c r="E27" s="43"/>
      <c r="F27" s="44"/>
      <c r="G27" s="58">
        <f>1200</f>
        <v>1200</v>
      </c>
      <c r="H27" s="63" t="s">
        <v>144</v>
      </c>
      <c r="I27" s="55"/>
    </row>
    <row r="28" spans="1:9" ht="15.75">
      <c r="A28" s="30">
        <v>18</v>
      </c>
      <c r="B28" s="42" t="s">
        <v>119</v>
      </c>
      <c r="C28" s="43"/>
      <c r="D28" s="43"/>
      <c r="E28" s="43"/>
      <c r="F28" s="44"/>
      <c r="G28" s="58">
        <f>2557.27*1.1</f>
        <v>2812.9970000000003</v>
      </c>
      <c r="H28" s="51">
        <f>1807.95*1.18</f>
        <v>2133.381</v>
      </c>
      <c r="I28" s="55">
        <v>120103</v>
      </c>
    </row>
    <row r="29" spans="1:9" ht="15.75">
      <c r="A29" s="30">
        <v>19</v>
      </c>
      <c r="B29" s="42" t="s">
        <v>104</v>
      </c>
      <c r="C29" s="43"/>
      <c r="D29" s="43"/>
      <c r="E29" s="43"/>
      <c r="F29" s="44"/>
      <c r="G29" s="58">
        <v>1800</v>
      </c>
      <c r="H29" s="63" t="s">
        <v>144</v>
      </c>
      <c r="I29" s="55"/>
    </row>
    <row r="30" spans="1:9" ht="15.75">
      <c r="A30" s="30">
        <v>20</v>
      </c>
      <c r="B30" s="42" t="s">
        <v>54</v>
      </c>
      <c r="C30" s="43"/>
      <c r="D30" s="43"/>
      <c r="E30" s="43"/>
      <c r="F30" s="44"/>
      <c r="G30" s="58">
        <v>1154.21</v>
      </c>
      <c r="H30" s="51">
        <f>617.58*1.18</f>
        <v>728.7444</v>
      </c>
      <c r="I30" s="55">
        <v>110401</v>
      </c>
    </row>
    <row r="31" spans="1:9" ht="15.75">
      <c r="A31" s="30">
        <v>21</v>
      </c>
      <c r="B31" s="42" t="s">
        <v>105</v>
      </c>
      <c r="C31" s="43"/>
      <c r="D31" s="43"/>
      <c r="E31" s="43"/>
      <c r="F31" s="44"/>
      <c r="G31" s="58">
        <v>2435.82</v>
      </c>
      <c r="H31" s="64" t="s">
        <v>144</v>
      </c>
      <c r="I31" s="55"/>
    </row>
    <row r="32" spans="1:9" ht="15.75">
      <c r="A32" s="30">
        <v>22</v>
      </c>
      <c r="B32" s="42" t="s">
        <v>76</v>
      </c>
      <c r="C32" s="43"/>
      <c r="D32" s="43"/>
      <c r="E32" s="43"/>
      <c r="F32" s="44"/>
      <c r="G32" s="58">
        <f>2100</f>
        <v>2100</v>
      </c>
      <c r="H32" s="51">
        <f>1547.1*1.18</f>
        <v>1825.5779999999997</v>
      </c>
      <c r="I32" s="55">
        <v>121342</v>
      </c>
    </row>
    <row r="33" spans="1:9" ht="15.75">
      <c r="A33" s="30">
        <v>23</v>
      </c>
      <c r="B33" s="42" t="s">
        <v>77</v>
      </c>
      <c r="C33" s="43"/>
      <c r="D33" s="43"/>
      <c r="E33" s="43"/>
      <c r="F33" s="44"/>
      <c r="G33" s="58">
        <f>2341.24*1.1</f>
        <v>2575.364</v>
      </c>
      <c r="H33" s="51">
        <f>839.3*1.18</f>
        <v>990.3739999999999</v>
      </c>
      <c r="I33" s="55">
        <v>121601</v>
      </c>
    </row>
    <row r="34" spans="1:9" ht="15.75">
      <c r="A34" s="30">
        <v>24</v>
      </c>
      <c r="B34" s="42" t="s">
        <v>75</v>
      </c>
      <c r="C34" s="43"/>
      <c r="D34" s="43"/>
      <c r="E34" s="43"/>
      <c r="F34" s="44"/>
      <c r="G34" s="58">
        <f>2810.59</f>
        <v>2810.59</v>
      </c>
      <c r="H34" s="51">
        <f>1971.33*1.18</f>
        <v>2326.1693999999998</v>
      </c>
      <c r="I34" s="55">
        <v>122008</v>
      </c>
    </row>
    <row r="35" spans="1:9" ht="15.75">
      <c r="A35" s="30">
        <v>25</v>
      </c>
      <c r="B35" s="42" t="s">
        <v>81</v>
      </c>
      <c r="C35" s="43"/>
      <c r="D35" s="43"/>
      <c r="E35" s="43"/>
      <c r="F35" s="44"/>
      <c r="G35" s="58">
        <f>1816</f>
        <v>1816</v>
      </c>
      <c r="H35" s="51">
        <f>872.42*1.18</f>
        <v>1029.4556</v>
      </c>
      <c r="I35" s="55" t="s">
        <v>116</v>
      </c>
    </row>
    <row r="36" spans="1:9" ht="15.75">
      <c r="A36" s="30">
        <v>26</v>
      </c>
      <c r="B36" s="42" t="s">
        <v>80</v>
      </c>
      <c r="C36" s="43"/>
      <c r="D36" s="43"/>
      <c r="E36" s="43"/>
      <c r="F36" s="44"/>
      <c r="G36" s="58">
        <f>2555.08*1.1</f>
        <v>2810.588</v>
      </c>
      <c r="H36" s="51">
        <f>1486.46*1.18</f>
        <v>1754.0228</v>
      </c>
      <c r="I36" s="55" t="s">
        <v>117</v>
      </c>
    </row>
    <row r="37" spans="1:9" ht="15.75">
      <c r="A37" s="30">
        <v>27</v>
      </c>
      <c r="B37" s="42" t="s">
        <v>113</v>
      </c>
      <c r="C37" s="43"/>
      <c r="D37" s="43"/>
      <c r="E37" s="43"/>
      <c r="F37" s="44"/>
      <c r="G37" s="58">
        <f>2242.47*1.1</f>
        <v>2466.717</v>
      </c>
      <c r="H37" s="51">
        <f>1601.46*1.18</f>
        <v>1889.7228</v>
      </c>
      <c r="I37" s="55">
        <v>120202</v>
      </c>
    </row>
    <row r="38" spans="1:9" ht="15.75">
      <c r="A38" s="30">
        <v>28</v>
      </c>
      <c r="B38" s="42" t="s">
        <v>96</v>
      </c>
      <c r="C38" s="43"/>
      <c r="D38" s="43"/>
      <c r="E38" s="43"/>
      <c r="F38" s="44"/>
      <c r="G38" s="58">
        <f>3136.51*1.1</f>
        <v>3450.1610000000005</v>
      </c>
      <c r="H38" s="51">
        <f>2515.43*1.18</f>
        <v>2968.2074</v>
      </c>
      <c r="I38" s="55">
        <v>120211</v>
      </c>
    </row>
    <row r="39" spans="1:9" ht="15.75">
      <c r="A39" s="30">
        <v>29</v>
      </c>
      <c r="B39" s="42" t="s">
        <v>15</v>
      </c>
      <c r="C39" s="43"/>
      <c r="D39" s="43"/>
      <c r="E39" s="43"/>
      <c r="F39" s="44"/>
      <c r="G39" s="58">
        <f>2491.62*1.1</f>
        <v>2740.782</v>
      </c>
      <c r="H39" s="51">
        <f>2013.83*1.18</f>
        <v>2376.3194</v>
      </c>
      <c r="I39" s="55">
        <v>120203</v>
      </c>
    </row>
    <row r="40" spans="1:9" ht="15.75">
      <c r="A40" s="30">
        <v>30</v>
      </c>
      <c r="B40" s="42" t="s">
        <v>90</v>
      </c>
      <c r="C40" s="43"/>
      <c r="D40" s="43"/>
      <c r="E40" s="43"/>
      <c r="F40" s="44"/>
      <c r="G40" s="58">
        <f>2278.38*1.1</f>
        <v>2506.2180000000003</v>
      </c>
      <c r="H40" s="51">
        <f>2013.83*1.18</f>
        <v>2376.3194</v>
      </c>
      <c r="I40" s="55">
        <v>120203</v>
      </c>
    </row>
    <row r="41" spans="1:9" ht="15.75">
      <c r="A41" s="30">
        <v>31</v>
      </c>
      <c r="B41" s="42" t="s">
        <v>91</v>
      </c>
      <c r="C41" s="43"/>
      <c r="D41" s="43"/>
      <c r="E41" s="43"/>
      <c r="F41" s="44"/>
      <c r="G41" s="58">
        <f>3136.51*1.1</f>
        <v>3450.1610000000005</v>
      </c>
      <c r="H41" s="51">
        <f>2683.98*1.18</f>
        <v>3167.0964</v>
      </c>
      <c r="I41" s="55">
        <v>120210</v>
      </c>
    </row>
    <row r="42" spans="1:9" ht="15.75">
      <c r="A42" s="30">
        <v>32</v>
      </c>
      <c r="B42" s="42" t="s">
        <v>92</v>
      </c>
      <c r="C42" s="43"/>
      <c r="D42" s="43"/>
      <c r="E42" s="43"/>
      <c r="F42" s="44"/>
      <c r="G42" s="58">
        <f>2242.47*1.1</f>
        <v>2466.717</v>
      </c>
      <c r="H42" s="51">
        <f>1601.46*1.18</f>
        <v>1889.7228</v>
      </c>
      <c r="I42" s="55">
        <v>120202</v>
      </c>
    </row>
    <row r="43" spans="1:9" ht="15.75">
      <c r="A43" s="30">
        <v>33</v>
      </c>
      <c r="B43" s="42" t="s">
        <v>132</v>
      </c>
      <c r="C43" s="43"/>
      <c r="D43" s="43"/>
      <c r="E43" s="43"/>
      <c r="F43" s="44"/>
      <c r="G43" s="58">
        <f>1873.67*1.1</f>
        <v>2061.0370000000003</v>
      </c>
      <c r="H43" s="51">
        <f>(356.48+496.7)*1.18</f>
        <v>1006.7524</v>
      </c>
      <c r="I43" s="55" t="s">
        <v>124</v>
      </c>
    </row>
    <row r="44" spans="1:9" ht="15.75">
      <c r="A44" s="30">
        <v>34</v>
      </c>
      <c r="B44" s="42" t="s">
        <v>133</v>
      </c>
      <c r="C44" s="43"/>
      <c r="D44" s="43"/>
      <c r="E44" s="43"/>
      <c r="F44" s="44"/>
      <c r="G44" s="58">
        <f>3239.73*1.1</f>
        <v>3563.7030000000004</v>
      </c>
      <c r="H44" s="51">
        <f>997.23*1.18</f>
        <v>1176.7314</v>
      </c>
      <c r="I44" s="55" t="s">
        <v>121</v>
      </c>
    </row>
    <row r="45" spans="1:9" ht="15.75">
      <c r="A45" s="30">
        <v>35</v>
      </c>
      <c r="B45" s="42" t="s">
        <v>134</v>
      </c>
      <c r="C45" s="43"/>
      <c r="D45" s="43"/>
      <c r="E45" s="43"/>
      <c r="F45" s="44"/>
      <c r="G45" s="58">
        <v>3440.1</v>
      </c>
      <c r="H45" s="51">
        <f>1277.95*1.18</f>
        <v>1507.981</v>
      </c>
      <c r="I45" s="55" t="s">
        <v>120</v>
      </c>
    </row>
    <row r="46" spans="1:9" ht="15.75">
      <c r="A46" s="30">
        <v>36</v>
      </c>
      <c r="B46" s="42" t="s">
        <v>95</v>
      </c>
      <c r="C46" s="43"/>
      <c r="D46" s="43"/>
      <c r="E46" s="43"/>
      <c r="F46" s="44"/>
      <c r="G46" s="58">
        <f>2032.11*1.1</f>
        <v>2235.321</v>
      </c>
      <c r="H46" s="51">
        <f>H44</f>
        <v>1176.7314</v>
      </c>
      <c r="I46" s="55" t="s">
        <v>121</v>
      </c>
    </row>
    <row r="47" spans="1:9" ht="15.75">
      <c r="A47" s="30">
        <v>37</v>
      </c>
      <c r="B47" s="42" t="s">
        <v>93</v>
      </c>
      <c r="C47" s="43"/>
      <c r="D47" s="43"/>
      <c r="E47" s="43"/>
      <c r="F47" s="44"/>
      <c r="G47" s="58">
        <f>2032.11*1.1</f>
        <v>2235.321</v>
      </c>
      <c r="H47" s="51">
        <f>H46</f>
        <v>1176.7314</v>
      </c>
      <c r="I47" s="55" t="s">
        <v>121</v>
      </c>
    </row>
    <row r="48" spans="1:9" ht="15.75">
      <c r="A48" s="30">
        <v>38</v>
      </c>
      <c r="B48" s="42" t="s">
        <v>94</v>
      </c>
      <c r="C48" s="43"/>
      <c r="D48" s="43"/>
      <c r="E48" s="43"/>
      <c r="F48" s="44"/>
      <c r="G48" s="58">
        <f>2032.11*1.1</f>
        <v>2235.321</v>
      </c>
      <c r="H48" s="51">
        <f>1295.99*1.18</f>
        <v>1529.2682</v>
      </c>
      <c r="I48" s="55" t="s">
        <v>138</v>
      </c>
    </row>
    <row r="49" spans="1:9" ht="15.75">
      <c r="A49" s="30">
        <v>39</v>
      </c>
      <c r="B49" s="42" t="s">
        <v>99</v>
      </c>
      <c r="C49" s="43"/>
      <c r="D49" s="43"/>
      <c r="E49" s="43"/>
      <c r="F49" s="44"/>
      <c r="G49" s="58">
        <f>1700</f>
        <v>1700</v>
      </c>
      <c r="H49" s="51">
        <f>714.02*1.18</f>
        <v>842.5436</v>
      </c>
      <c r="I49" s="55" t="s">
        <v>115</v>
      </c>
    </row>
    <row r="50" spans="1:9" ht="15.75">
      <c r="A50" s="30">
        <v>40</v>
      </c>
      <c r="B50" s="42" t="s">
        <v>136</v>
      </c>
      <c r="C50" s="43"/>
      <c r="D50" s="43"/>
      <c r="E50" s="43"/>
      <c r="F50" s="44"/>
      <c r="G50" s="58">
        <f>1700</f>
        <v>1700</v>
      </c>
      <c r="H50" s="51">
        <f>552.24*1.18</f>
        <v>651.6432</v>
      </c>
      <c r="I50" s="55" t="s">
        <v>137</v>
      </c>
    </row>
    <row r="51" spans="1:9" ht="15.75">
      <c r="A51" s="30">
        <v>41</v>
      </c>
      <c r="B51" s="42" t="s">
        <v>101</v>
      </c>
      <c r="C51" s="43"/>
      <c r="D51" s="43"/>
      <c r="E51" s="43"/>
      <c r="F51" s="44"/>
      <c r="G51" s="58">
        <f>1867.59*1.1</f>
        <v>2054.349</v>
      </c>
      <c r="H51" s="51">
        <f>2030.92*1.18</f>
        <v>2396.4856</v>
      </c>
      <c r="I51" s="55">
        <v>122201</v>
      </c>
    </row>
    <row r="52" spans="1:9" ht="15.75">
      <c r="A52" s="30">
        <v>42</v>
      </c>
      <c r="B52" s="42" t="s">
        <v>65</v>
      </c>
      <c r="C52" s="43"/>
      <c r="D52" s="43"/>
      <c r="E52" s="43"/>
      <c r="F52" s="44"/>
      <c r="G52" s="58">
        <f>1700</f>
        <v>1700</v>
      </c>
      <c r="H52" s="51">
        <f>(714.02+30.07)*1.18</f>
        <v>878.0262</v>
      </c>
      <c r="I52" s="55" t="s">
        <v>135</v>
      </c>
    </row>
    <row r="53" spans="1:9" ht="15.75">
      <c r="A53" s="30">
        <v>43</v>
      </c>
      <c r="B53" s="42" t="s">
        <v>100</v>
      </c>
      <c r="C53" s="43"/>
      <c r="D53" s="43"/>
      <c r="E53" s="43"/>
      <c r="F53" s="44"/>
      <c r="G53" s="59">
        <f>1867.59*1.1</f>
        <v>2054.349</v>
      </c>
      <c r="H53" s="51">
        <f>2196.27*1.18</f>
        <v>2591.5986</v>
      </c>
      <c r="I53" s="55">
        <v>121902</v>
      </c>
    </row>
    <row r="54" spans="1:9" ht="15.75">
      <c r="A54" s="30">
        <v>44</v>
      </c>
      <c r="B54" s="42" t="s">
        <v>131</v>
      </c>
      <c r="C54" s="43"/>
      <c r="D54" s="43"/>
      <c r="E54" s="43"/>
      <c r="F54" s="44"/>
      <c r="G54" s="59">
        <v>3440.1</v>
      </c>
      <c r="H54" s="53"/>
      <c r="I54" s="55"/>
    </row>
    <row r="55" spans="1:9" ht="15.75">
      <c r="A55" s="30">
        <v>45</v>
      </c>
      <c r="B55" s="42" t="s">
        <v>102</v>
      </c>
      <c r="C55" s="43"/>
      <c r="D55" s="43"/>
      <c r="E55" s="43"/>
      <c r="F55" s="44"/>
      <c r="G55" s="58">
        <f>1873.67*1.1</f>
        <v>2061.0370000000003</v>
      </c>
      <c r="H55" s="51">
        <f>1524.02*1.18</f>
        <v>1798.3436</v>
      </c>
      <c r="I55" s="55" t="s">
        <v>130</v>
      </c>
    </row>
    <row r="56" spans="1:9" ht="15.75">
      <c r="A56" s="30">
        <v>46</v>
      </c>
      <c r="B56" s="42" t="s">
        <v>98</v>
      </c>
      <c r="C56" s="43"/>
      <c r="D56" s="43"/>
      <c r="E56" s="43"/>
      <c r="F56" s="44"/>
      <c r="G56" s="58">
        <f>1873.67*1.1</f>
        <v>2061.0370000000003</v>
      </c>
      <c r="H56" s="51">
        <f>1524.02*1.18</f>
        <v>1798.3436</v>
      </c>
      <c r="I56" s="65" t="s">
        <v>130</v>
      </c>
    </row>
    <row r="57" spans="1:9" ht="15.75">
      <c r="A57" s="30">
        <v>47</v>
      </c>
      <c r="B57" s="42" t="s">
        <v>55</v>
      </c>
      <c r="C57" s="43"/>
      <c r="D57" s="43"/>
      <c r="E57" s="43"/>
      <c r="F57" s="44"/>
      <c r="G57" s="58">
        <f>2665.74*1.1</f>
        <v>2932.314</v>
      </c>
      <c r="H57" s="53"/>
      <c r="I57" s="55"/>
    </row>
    <row r="58" spans="1:9" ht="15.75">
      <c r="A58" s="30">
        <v>48</v>
      </c>
      <c r="B58" s="42" t="s">
        <v>145</v>
      </c>
      <c r="C58" s="43"/>
      <c r="D58" s="43"/>
      <c r="E58" s="43"/>
      <c r="F58" s="44"/>
      <c r="G58" s="66">
        <f>3136.51*1.1</f>
        <v>3450.1610000000005</v>
      </c>
      <c r="H58" s="51">
        <f>653.19*1.18</f>
        <v>770.7642000000001</v>
      </c>
      <c r="I58" s="55" t="s">
        <v>146</v>
      </c>
    </row>
    <row r="59" spans="1:9" ht="15.75">
      <c r="A59" s="30">
        <v>49</v>
      </c>
      <c r="B59" s="42" t="s">
        <v>56</v>
      </c>
      <c r="C59" s="43"/>
      <c r="D59" s="43"/>
      <c r="E59" s="43"/>
      <c r="F59" s="44"/>
      <c r="G59" s="66">
        <f>3136.51*1.1</f>
        <v>3450.1610000000005</v>
      </c>
      <c r="H59" s="53"/>
      <c r="I59" s="55"/>
    </row>
    <row r="60" spans="1:9" ht="15.75">
      <c r="A60" s="30">
        <v>50</v>
      </c>
      <c r="B60" s="42" t="s">
        <v>57</v>
      </c>
      <c r="C60" s="43"/>
      <c r="D60" s="43"/>
      <c r="E60" s="43"/>
      <c r="F60" s="44"/>
      <c r="G60" s="58">
        <v>3136.51</v>
      </c>
      <c r="H60" s="53"/>
      <c r="I60" s="55"/>
    </row>
    <row r="61" spans="1:9" ht="15.75">
      <c r="A61" s="30">
        <v>51</v>
      </c>
      <c r="B61" s="42" t="s">
        <v>78</v>
      </c>
      <c r="C61" s="43"/>
      <c r="D61" s="43"/>
      <c r="E61" s="43"/>
      <c r="F61" s="44"/>
      <c r="G61" s="58">
        <f>3560.17*1.1</f>
        <v>3916.1870000000004</v>
      </c>
      <c r="H61" s="53"/>
      <c r="I61" s="55"/>
    </row>
    <row r="62" spans="1:9" ht="15.75">
      <c r="A62" s="30">
        <v>52</v>
      </c>
      <c r="B62" s="42" t="s">
        <v>58</v>
      </c>
      <c r="C62" s="43"/>
      <c r="D62" s="43"/>
      <c r="E62" s="43"/>
      <c r="F62" s="44"/>
      <c r="G62" s="66">
        <f>3136.51*1.1</f>
        <v>3450.1610000000005</v>
      </c>
      <c r="H62" s="53"/>
      <c r="I62" s="55"/>
    </row>
    <row r="63" spans="1:9" ht="15.75">
      <c r="A63" s="30">
        <v>53</v>
      </c>
      <c r="B63" s="42" t="s">
        <v>64</v>
      </c>
      <c r="C63" s="43"/>
      <c r="D63" s="43"/>
      <c r="E63" s="43"/>
      <c r="F63" s="44"/>
      <c r="G63" s="59">
        <v>3136.51</v>
      </c>
      <c r="H63" s="54"/>
      <c r="I63" s="55"/>
    </row>
    <row r="64" spans="1:9" ht="15.75">
      <c r="A64" s="30">
        <v>54</v>
      </c>
      <c r="B64" s="42" t="s">
        <v>125</v>
      </c>
      <c r="C64" s="43"/>
      <c r="D64" s="43"/>
      <c r="E64" s="43"/>
      <c r="F64" s="44"/>
      <c r="G64" s="59">
        <v>2665.74</v>
      </c>
      <c r="H64" s="61">
        <f>774.45*1.18</f>
        <v>913.851</v>
      </c>
      <c r="I64" s="55" t="s">
        <v>128</v>
      </c>
    </row>
    <row r="65" spans="1:9" ht="15.75">
      <c r="A65" s="30">
        <v>55</v>
      </c>
      <c r="B65" s="42" t="s">
        <v>126</v>
      </c>
      <c r="C65" s="43"/>
      <c r="D65" s="43"/>
      <c r="E65" s="43"/>
      <c r="F65" s="44"/>
      <c r="G65" s="59">
        <f>2365.31*1.1</f>
        <v>2601.8410000000003</v>
      </c>
      <c r="H65" s="61">
        <f>723.52*1.18</f>
        <v>853.7535999999999</v>
      </c>
      <c r="I65" s="55" t="s">
        <v>127</v>
      </c>
    </row>
    <row r="66" spans="1:9" ht="15.75">
      <c r="A66" s="30">
        <v>56</v>
      </c>
      <c r="B66" s="45" t="s">
        <v>103</v>
      </c>
      <c r="C66" s="43"/>
      <c r="D66" s="43"/>
      <c r="E66" s="43"/>
      <c r="F66" s="44"/>
      <c r="G66" s="59">
        <v>1500</v>
      </c>
      <c r="H66" s="61">
        <f>1004.59*1.18</f>
        <v>1185.4162</v>
      </c>
      <c r="I66" s="55" t="s">
        <v>129</v>
      </c>
    </row>
    <row r="67" spans="1:9" ht="15.75">
      <c r="A67" s="30">
        <v>57</v>
      </c>
      <c r="B67" s="42" t="s">
        <v>82</v>
      </c>
      <c r="C67" s="43"/>
      <c r="D67" s="43"/>
      <c r="E67" s="43"/>
      <c r="F67" s="44"/>
      <c r="G67" s="59">
        <f>1919.24*1.1</f>
        <v>2111.164</v>
      </c>
      <c r="H67" s="61">
        <f>1017.61*1.18</f>
        <v>1200.7798</v>
      </c>
      <c r="I67" s="55">
        <v>120907</v>
      </c>
    </row>
    <row r="68" spans="1:9" ht="15.75">
      <c r="A68" s="30">
        <v>58</v>
      </c>
      <c r="B68" s="42" t="s">
        <v>85</v>
      </c>
      <c r="C68" s="43"/>
      <c r="D68" s="43"/>
      <c r="E68" s="43"/>
      <c r="F68" s="44"/>
      <c r="G68" s="59">
        <v>2019.6</v>
      </c>
      <c r="H68" s="61">
        <f>1506.69*1.18</f>
        <v>1777.8942</v>
      </c>
      <c r="I68" s="55">
        <v>120920</v>
      </c>
    </row>
    <row r="69" spans="1:9" ht="15.75">
      <c r="A69" s="30">
        <v>59</v>
      </c>
      <c r="B69" s="45" t="s">
        <v>83</v>
      </c>
      <c r="C69" s="46"/>
      <c r="D69" s="46"/>
      <c r="E69" s="46"/>
      <c r="F69" s="47"/>
      <c r="G69" s="59">
        <f>1919.24*1.1</f>
        <v>2111.164</v>
      </c>
      <c r="H69" s="61">
        <f>1023.59*1.18</f>
        <v>1207.8362</v>
      </c>
      <c r="I69" s="55">
        <v>120910</v>
      </c>
    </row>
    <row r="70" spans="1:9" ht="15.75">
      <c r="A70" s="30">
        <v>60</v>
      </c>
      <c r="B70" s="45" t="s">
        <v>84</v>
      </c>
      <c r="C70" s="46"/>
      <c r="D70" s="46"/>
      <c r="E70" s="46"/>
      <c r="F70" s="47"/>
      <c r="G70" s="59">
        <f>963.79*1.1</f>
        <v>1060.169</v>
      </c>
      <c r="H70" s="61">
        <f>693*1.18</f>
        <v>817.74</v>
      </c>
      <c r="I70" s="55">
        <v>120906</v>
      </c>
    </row>
    <row r="71" spans="1:9" ht="15.75">
      <c r="A71" s="30">
        <v>61</v>
      </c>
      <c r="B71" s="45" t="s">
        <v>97</v>
      </c>
      <c r="C71" s="46"/>
      <c r="D71" s="46"/>
      <c r="E71" s="46"/>
      <c r="F71" s="47"/>
      <c r="G71" s="59">
        <v>1010.54</v>
      </c>
      <c r="H71" s="61">
        <f>605.47*1.18</f>
        <v>714.4546</v>
      </c>
      <c r="I71" s="55">
        <v>120901</v>
      </c>
    </row>
    <row r="72" spans="1:9" ht="15.75">
      <c r="A72" s="30">
        <v>62</v>
      </c>
      <c r="B72" s="45" t="s">
        <v>86</v>
      </c>
      <c r="C72" s="46"/>
      <c r="D72" s="46"/>
      <c r="E72" s="46"/>
      <c r="F72" s="47"/>
      <c r="G72" s="59">
        <v>1919.24</v>
      </c>
      <c r="H72" s="61">
        <f>1578</f>
        <v>1578</v>
      </c>
      <c r="I72" s="55">
        <v>120912</v>
      </c>
    </row>
    <row r="73" spans="1:9" ht="15.75">
      <c r="A73" s="30">
        <v>63</v>
      </c>
      <c r="B73" s="45" t="s">
        <v>87</v>
      </c>
      <c r="C73" s="46"/>
      <c r="D73" s="46"/>
      <c r="E73" s="46"/>
      <c r="F73" s="47"/>
      <c r="G73" s="59">
        <f>G72</f>
        <v>1919.24</v>
      </c>
      <c r="H73" s="61">
        <f>1578</f>
        <v>1578</v>
      </c>
      <c r="I73" s="55">
        <v>120919</v>
      </c>
    </row>
    <row r="74" spans="1:9" ht="15.75">
      <c r="A74" s="30">
        <v>64</v>
      </c>
      <c r="B74" s="45" t="s">
        <v>59</v>
      </c>
      <c r="C74" s="46"/>
      <c r="D74" s="46"/>
      <c r="E74" s="46"/>
      <c r="F74" s="47"/>
      <c r="G74" s="59">
        <f>4715</f>
        <v>4715</v>
      </c>
      <c r="H74" s="61">
        <f>4078.25*1.18</f>
        <v>4812.335</v>
      </c>
      <c r="I74" s="55">
        <v>122002</v>
      </c>
    </row>
    <row r="75" spans="1:9" ht="15.75">
      <c r="A75" s="30">
        <v>65</v>
      </c>
      <c r="B75" s="45" t="s">
        <v>60</v>
      </c>
      <c r="C75" s="46"/>
      <c r="D75" s="46"/>
      <c r="E75" s="46"/>
      <c r="F75" s="47"/>
      <c r="G75" s="59">
        <f>5795.75*1.1</f>
        <v>6375.325000000001</v>
      </c>
      <c r="H75" s="61">
        <f>4333.61*1.18</f>
        <v>5113.659799999999</v>
      </c>
      <c r="I75" s="55" t="s">
        <v>143</v>
      </c>
    </row>
    <row r="76" spans="1:9" ht="15.75">
      <c r="A76" s="30">
        <v>66</v>
      </c>
      <c r="B76" s="45" t="s">
        <v>61</v>
      </c>
      <c r="C76" s="46"/>
      <c r="D76" s="46"/>
      <c r="E76" s="46"/>
      <c r="F76" s="47"/>
      <c r="G76" s="59">
        <v>1668.47</v>
      </c>
      <c r="H76" s="61">
        <f>1197.95*1.18</f>
        <v>1413.581</v>
      </c>
      <c r="I76" s="55">
        <v>121700</v>
      </c>
    </row>
    <row r="77" spans="1:9" ht="15.75">
      <c r="A77" s="30">
        <v>67</v>
      </c>
      <c r="B77" s="42" t="s">
        <v>123</v>
      </c>
      <c r="C77" s="43"/>
      <c r="D77" s="43"/>
      <c r="E77" s="43"/>
      <c r="F77" s="44"/>
      <c r="G77" s="58">
        <v>1000</v>
      </c>
      <c r="H77" s="51">
        <f>408.72*1.18</f>
        <v>482.2896</v>
      </c>
      <c r="I77" s="55" t="s">
        <v>118</v>
      </c>
    </row>
    <row r="78" spans="1:9" ht="15.75">
      <c r="A78" s="30">
        <v>68</v>
      </c>
      <c r="B78" s="45" t="s">
        <v>62</v>
      </c>
      <c r="C78" s="46"/>
      <c r="D78" s="46"/>
      <c r="E78" s="46"/>
      <c r="F78" s="47"/>
      <c r="G78" s="59">
        <v>628.16</v>
      </c>
      <c r="H78" s="54"/>
      <c r="I78" s="55"/>
    </row>
    <row r="79" spans="1:9" ht="30" customHeight="1">
      <c r="A79" s="30">
        <v>69</v>
      </c>
      <c r="B79" s="76" t="s">
        <v>139</v>
      </c>
      <c r="C79" s="77"/>
      <c r="D79" s="77"/>
      <c r="E79" s="77"/>
      <c r="F79" s="78"/>
      <c r="G79" s="59">
        <f>1326.38*1.1</f>
        <v>1459.0180000000003</v>
      </c>
      <c r="H79" s="61">
        <f>904.39*1.18</f>
        <v>1067.1802</v>
      </c>
      <c r="I79" s="55" t="s">
        <v>140</v>
      </c>
    </row>
    <row r="80" spans="1:9" ht="31.5" customHeight="1">
      <c r="A80" s="30">
        <v>70</v>
      </c>
      <c r="B80" s="76" t="s">
        <v>141</v>
      </c>
      <c r="C80" s="77"/>
      <c r="D80" s="77"/>
      <c r="E80" s="77"/>
      <c r="F80" s="78"/>
      <c r="G80" s="59">
        <v>1205.8</v>
      </c>
      <c r="H80" s="61">
        <f>620.06*1.18</f>
        <v>731.6707999999999</v>
      </c>
      <c r="I80" s="55" t="s">
        <v>142</v>
      </c>
    </row>
    <row r="81" spans="1:9" ht="15.75">
      <c r="A81" s="30">
        <v>71</v>
      </c>
      <c r="B81" s="45" t="s">
        <v>63</v>
      </c>
      <c r="C81" s="46"/>
      <c r="D81" s="46"/>
      <c r="E81" s="46"/>
      <c r="F81" s="47"/>
      <c r="G81" s="59">
        <v>1654.28</v>
      </c>
      <c r="H81" s="61">
        <f>1191.7*1.18</f>
        <v>1406.206</v>
      </c>
      <c r="I81" s="55">
        <v>120600</v>
      </c>
    </row>
    <row r="82" spans="1:9" ht="15.75">
      <c r="A82" s="30">
        <v>72</v>
      </c>
      <c r="B82" s="45" t="s">
        <v>122</v>
      </c>
      <c r="C82" s="46"/>
      <c r="D82" s="46"/>
      <c r="E82" s="46"/>
      <c r="F82" s="47"/>
      <c r="G82" s="59">
        <v>3900</v>
      </c>
      <c r="H82" s="54"/>
      <c r="I82" s="55"/>
    </row>
    <row r="83" spans="1:9" ht="15.75">
      <c r="A83" s="24">
        <v>73</v>
      </c>
      <c r="B83" s="48" t="s">
        <v>24</v>
      </c>
      <c r="C83" s="40"/>
      <c r="D83" s="40"/>
      <c r="E83" s="40"/>
      <c r="F83" s="40"/>
      <c r="G83" s="60">
        <f>1069.91*1.1</f>
        <v>1176.9010000000003</v>
      </c>
      <c r="H83" s="62">
        <f>63.02*1.18</f>
        <v>74.3636</v>
      </c>
      <c r="I83" s="55" t="s">
        <v>147</v>
      </c>
    </row>
    <row r="84" ht="12.75">
      <c r="A84" s="2"/>
    </row>
    <row r="86" spans="2:7" ht="12.75">
      <c r="B86" s="49" t="s">
        <v>70</v>
      </c>
      <c r="G86" s="49" t="s">
        <v>71</v>
      </c>
    </row>
  </sheetData>
  <sheetProtection/>
  <mergeCells count="6">
    <mergeCell ref="B79:F79"/>
    <mergeCell ref="B80:F80"/>
    <mergeCell ref="G2:H2"/>
    <mergeCell ref="B6:H6"/>
    <mergeCell ref="B7:H7"/>
    <mergeCell ref="B8:H8"/>
  </mergeCells>
  <printOptions/>
  <pageMargins left="0.3937007874015748" right="0.35433070866141736" top="0.3937007874015748" bottom="0.2362204724409449" header="0.1968503937007874" footer="0.196850393700787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view="pageLayout" workbookViewId="0" topLeftCell="A6">
      <selection activeCell="B8" sqref="B8:I8"/>
    </sheetView>
  </sheetViews>
  <sheetFormatPr defaultColWidth="8.875" defaultRowHeight="12.75"/>
  <cols>
    <col min="1" max="1" width="7.00390625" style="0" customWidth="1"/>
    <col min="2" max="5" width="9.125" style="49" customWidth="1"/>
    <col min="6" max="6" width="16.625" style="49" customWidth="1"/>
    <col min="7" max="7" width="15.625" style="49" hidden="1" customWidth="1"/>
    <col min="8" max="8" width="15.625" style="49" customWidth="1"/>
    <col min="9" max="9" width="21.50390625" style="0" hidden="1" customWidth="1"/>
    <col min="10" max="10" width="14.125" style="28" customWidth="1"/>
    <col min="11" max="11" width="13.00390625" style="0" customWidth="1"/>
  </cols>
  <sheetData>
    <row r="1" spans="2:8" ht="12.75">
      <c r="B1" s="34"/>
      <c r="C1" s="34"/>
      <c r="D1" s="34"/>
      <c r="E1" s="34"/>
      <c r="H1" s="29" t="s">
        <v>0</v>
      </c>
    </row>
    <row r="2" spans="2:10" ht="27.75" customHeight="1">
      <c r="B2" s="34"/>
      <c r="C2" s="34"/>
      <c r="F2" s="72" t="s">
        <v>149</v>
      </c>
      <c r="G2" s="72"/>
      <c r="H2" s="72"/>
      <c r="I2" s="68"/>
      <c r="J2" s="68"/>
    </row>
    <row r="3" ht="12.75">
      <c r="F3"/>
    </row>
    <row r="4" spans="2:8" ht="12.75">
      <c r="B4" s="34"/>
      <c r="C4" s="34"/>
      <c r="D4" s="34"/>
      <c r="E4" s="34"/>
      <c r="F4" s="29"/>
      <c r="H4" s="29" t="s">
        <v>150</v>
      </c>
    </row>
    <row r="6" spans="2:9" ht="15.75">
      <c r="B6" s="73" t="s">
        <v>3</v>
      </c>
      <c r="C6" s="73"/>
      <c r="D6" s="73"/>
      <c r="E6" s="73"/>
      <c r="F6" s="73"/>
      <c r="G6" s="73"/>
      <c r="H6" s="73"/>
      <c r="I6" s="73"/>
    </row>
    <row r="7" spans="2:9" ht="15.75">
      <c r="B7" s="74" t="s">
        <v>50</v>
      </c>
      <c r="C7" s="74"/>
      <c r="D7" s="74"/>
      <c r="E7" s="74"/>
      <c r="F7" s="74"/>
      <c r="G7" s="74"/>
      <c r="H7" s="74"/>
      <c r="I7" s="74"/>
    </row>
    <row r="8" spans="2:9" ht="12.75">
      <c r="B8" s="75" t="s">
        <v>152</v>
      </c>
      <c r="C8" s="75"/>
      <c r="D8" s="75"/>
      <c r="E8" s="75"/>
      <c r="F8" s="75"/>
      <c r="G8" s="75"/>
      <c r="H8" s="75"/>
      <c r="I8" s="75"/>
    </row>
    <row r="9" spans="1:9" ht="15.75">
      <c r="A9" s="31" t="s">
        <v>66</v>
      </c>
      <c r="B9" s="35"/>
      <c r="C9" s="36" t="s">
        <v>4</v>
      </c>
      <c r="D9" s="37"/>
      <c r="E9" s="37"/>
      <c r="F9" s="38"/>
      <c r="G9" s="31" t="s">
        <v>48</v>
      </c>
      <c r="H9" s="31" t="s">
        <v>48</v>
      </c>
      <c r="I9" s="31" t="s">
        <v>47</v>
      </c>
    </row>
    <row r="10" spans="1:10" ht="15.75">
      <c r="A10" s="33" t="s">
        <v>67</v>
      </c>
      <c r="B10" s="39"/>
      <c r="C10" s="40"/>
      <c r="D10" s="40"/>
      <c r="E10" s="40"/>
      <c r="F10" s="41"/>
      <c r="G10" s="50" t="s">
        <v>49</v>
      </c>
      <c r="H10" s="69" t="s">
        <v>49</v>
      </c>
      <c r="I10" s="33" t="s">
        <v>49</v>
      </c>
      <c r="J10" s="55" t="s">
        <v>72</v>
      </c>
    </row>
    <row r="11" spans="1:10" ht="15.75">
      <c r="A11" s="23">
        <v>1</v>
      </c>
      <c r="B11" s="42" t="s">
        <v>68</v>
      </c>
      <c r="C11" s="43"/>
      <c r="D11" s="43"/>
      <c r="E11" s="43"/>
      <c r="F11" s="44"/>
      <c r="G11" s="56">
        <v>3412</v>
      </c>
      <c r="H11" s="70">
        <f>G11*0.8</f>
        <v>2729.6000000000004</v>
      </c>
      <c r="I11" s="52">
        <f>(1460.77+132.44)*1.18</f>
        <v>1879.9877999999999</v>
      </c>
      <c r="J11" s="55" t="s">
        <v>114</v>
      </c>
    </row>
    <row r="12" spans="1:10" ht="15.75">
      <c r="A12" s="30">
        <v>2</v>
      </c>
      <c r="B12" s="42" t="s">
        <v>69</v>
      </c>
      <c r="C12" s="43"/>
      <c r="D12" s="43"/>
      <c r="E12" s="43"/>
      <c r="F12" s="44"/>
      <c r="G12" s="57">
        <v>3412</v>
      </c>
      <c r="H12" s="70">
        <f aca="true" t="shared" si="0" ref="H12:H75">G12*0.8</f>
        <v>2729.6000000000004</v>
      </c>
      <c r="I12" s="67">
        <f>(1460.77+132.44)*1.18</f>
        <v>1879.9877999999999</v>
      </c>
      <c r="J12" s="55" t="s">
        <v>114</v>
      </c>
    </row>
    <row r="13" spans="1:10" ht="15.75">
      <c r="A13" s="30">
        <v>3</v>
      </c>
      <c r="B13" s="42" t="s">
        <v>109</v>
      </c>
      <c r="C13" s="43"/>
      <c r="D13" s="43"/>
      <c r="E13" s="43"/>
      <c r="F13" s="44"/>
      <c r="G13" s="58">
        <f>2217.72*1.1</f>
        <v>2439.492</v>
      </c>
      <c r="H13" s="70">
        <f t="shared" si="0"/>
        <v>1951.5936000000002</v>
      </c>
      <c r="I13" s="51">
        <f>1687.87*1.18</f>
        <v>1991.6865999999998</v>
      </c>
      <c r="J13" s="55">
        <v>400055</v>
      </c>
    </row>
    <row r="14" spans="1:10" ht="15.75">
      <c r="A14" s="30">
        <v>4</v>
      </c>
      <c r="B14" s="42" t="s">
        <v>73</v>
      </c>
      <c r="C14" s="43"/>
      <c r="D14" s="43"/>
      <c r="E14" s="43"/>
      <c r="F14" s="44"/>
      <c r="G14" s="58">
        <f>2217.72*1.1</f>
        <v>2439.492</v>
      </c>
      <c r="H14" s="70">
        <f t="shared" si="0"/>
        <v>1951.5936000000002</v>
      </c>
      <c r="I14" s="51">
        <f>1687.87*1.18</f>
        <v>1991.6865999999998</v>
      </c>
      <c r="J14" s="55">
        <v>400055</v>
      </c>
    </row>
    <row r="15" spans="1:10" ht="15.75">
      <c r="A15" s="30">
        <v>5</v>
      </c>
      <c r="B15" s="42" t="s">
        <v>110</v>
      </c>
      <c r="C15" s="43"/>
      <c r="D15" s="43"/>
      <c r="E15" s="43"/>
      <c r="F15" s="44"/>
      <c r="G15" s="58">
        <f>3239.73*1.1</f>
        <v>3563.7030000000004</v>
      </c>
      <c r="H15" s="70">
        <f t="shared" si="0"/>
        <v>2850.9624000000003</v>
      </c>
      <c r="I15" s="51">
        <f>1954.38*1.18</f>
        <v>2306.1684</v>
      </c>
      <c r="J15" s="55">
        <v>400056</v>
      </c>
    </row>
    <row r="16" spans="1:10" ht="15.75">
      <c r="A16" s="30">
        <v>6</v>
      </c>
      <c r="B16" s="42" t="s">
        <v>111</v>
      </c>
      <c r="C16" s="43"/>
      <c r="D16" s="43"/>
      <c r="E16" s="43"/>
      <c r="F16" s="44"/>
      <c r="G16" s="58">
        <f>3239.73*1.1</f>
        <v>3563.7030000000004</v>
      </c>
      <c r="H16" s="70">
        <f t="shared" si="0"/>
        <v>2850.9624000000003</v>
      </c>
      <c r="I16" s="51">
        <f>1954.38*1.18</f>
        <v>2306.1684</v>
      </c>
      <c r="J16" s="55">
        <v>400056</v>
      </c>
    </row>
    <row r="17" spans="1:10" ht="15.75">
      <c r="A17" s="30">
        <v>7</v>
      </c>
      <c r="B17" s="42" t="s">
        <v>112</v>
      </c>
      <c r="C17" s="43"/>
      <c r="D17" s="43"/>
      <c r="E17" s="43"/>
      <c r="F17" s="44"/>
      <c r="G17" s="58">
        <f>3239.73*1.1</f>
        <v>3563.7030000000004</v>
      </c>
      <c r="H17" s="70">
        <f t="shared" si="0"/>
        <v>2850.9624000000003</v>
      </c>
      <c r="I17" s="51">
        <f>1954.38*1.18</f>
        <v>2306.1684</v>
      </c>
      <c r="J17" s="55">
        <v>400056</v>
      </c>
    </row>
    <row r="18" spans="1:10" ht="15.75">
      <c r="A18" s="30">
        <v>8</v>
      </c>
      <c r="B18" s="42" t="s">
        <v>88</v>
      </c>
      <c r="C18" s="43"/>
      <c r="D18" s="43"/>
      <c r="E18" s="43"/>
      <c r="F18" s="44"/>
      <c r="G18" s="58">
        <f>2217.72*1.1</f>
        <v>2439.492</v>
      </c>
      <c r="H18" s="70">
        <f t="shared" si="0"/>
        <v>1951.5936000000002</v>
      </c>
      <c r="I18" s="51">
        <f>I13</f>
        <v>1991.6865999999998</v>
      </c>
      <c r="J18" s="55">
        <v>400055</v>
      </c>
    </row>
    <row r="19" spans="1:10" ht="15.75">
      <c r="A19" s="30">
        <v>9</v>
      </c>
      <c r="B19" s="42" t="s">
        <v>89</v>
      </c>
      <c r="C19" s="43"/>
      <c r="D19" s="43"/>
      <c r="E19" s="43"/>
      <c r="F19" s="44"/>
      <c r="G19" s="58">
        <f>2217.72*1.1</f>
        <v>2439.492</v>
      </c>
      <c r="H19" s="70">
        <f t="shared" si="0"/>
        <v>1951.5936000000002</v>
      </c>
      <c r="I19" s="51">
        <f>I14</f>
        <v>1991.6865999999998</v>
      </c>
      <c r="J19" s="55">
        <v>400055</v>
      </c>
    </row>
    <row r="20" spans="1:10" ht="15.75">
      <c r="A20" s="30">
        <v>10</v>
      </c>
      <c r="B20" s="42" t="s">
        <v>108</v>
      </c>
      <c r="C20" s="43"/>
      <c r="D20" s="43"/>
      <c r="E20" s="43"/>
      <c r="F20" s="44"/>
      <c r="G20" s="58">
        <f>2217.72*1.1</f>
        <v>2439.492</v>
      </c>
      <c r="H20" s="70">
        <f t="shared" si="0"/>
        <v>1951.5936000000002</v>
      </c>
      <c r="I20" s="51">
        <f>I19</f>
        <v>1991.6865999999998</v>
      </c>
      <c r="J20" s="55">
        <v>400055</v>
      </c>
    </row>
    <row r="21" spans="1:10" ht="15.75">
      <c r="A21" s="30">
        <v>11</v>
      </c>
      <c r="B21" s="42" t="s">
        <v>74</v>
      </c>
      <c r="C21" s="43"/>
      <c r="D21" s="43"/>
      <c r="E21" s="43"/>
      <c r="F21" s="44"/>
      <c r="G21" s="58">
        <f>2317.78*1.1</f>
        <v>2549.5580000000004</v>
      </c>
      <c r="H21" s="70">
        <f t="shared" si="0"/>
        <v>2039.6464000000005</v>
      </c>
      <c r="I21" s="51">
        <f>I20</f>
        <v>1991.6865999999998</v>
      </c>
      <c r="J21" s="55">
        <v>400055</v>
      </c>
    </row>
    <row r="22" spans="1:10" ht="15.75">
      <c r="A22" s="30">
        <v>12</v>
      </c>
      <c r="B22" s="42" t="s">
        <v>79</v>
      </c>
      <c r="C22" s="43"/>
      <c r="D22" s="43"/>
      <c r="E22" s="43"/>
      <c r="F22" s="44"/>
      <c r="G22" s="58">
        <f>2555.08*1.1</f>
        <v>2810.588</v>
      </c>
      <c r="H22" s="70">
        <f t="shared" si="0"/>
        <v>2248.4704</v>
      </c>
      <c r="I22" s="51">
        <f>1778.15*1.18</f>
        <v>2098.217</v>
      </c>
      <c r="J22" s="55">
        <v>121805</v>
      </c>
    </row>
    <row r="23" spans="1:10" ht="15.75">
      <c r="A23" s="30">
        <v>13</v>
      </c>
      <c r="B23" s="42" t="s">
        <v>107</v>
      </c>
      <c r="C23" s="43"/>
      <c r="D23" s="43"/>
      <c r="E23" s="43"/>
      <c r="F23" s="44"/>
      <c r="G23" s="58">
        <f>1992.49*1.1</f>
        <v>2191.739</v>
      </c>
      <c r="H23" s="70">
        <f t="shared" si="0"/>
        <v>1753.3912</v>
      </c>
      <c r="I23" s="51">
        <f>1297*1.18</f>
        <v>1530.4599999999998</v>
      </c>
      <c r="J23" s="55">
        <v>400053</v>
      </c>
    </row>
    <row r="24" spans="1:10" ht="15.75">
      <c r="A24" s="30">
        <v>14</v>
      </c>
      <c r="B24" s="42" t="s">
        <v>106</v>
      </c>
      <c r="C24" s="43"/>
      <c r="D24" s="43"/>
      <c r="E24" s="43"/>
      <c r="F24" s="44"/>
      <c r="G24" s="58">
        <f>2165.47*1.1</f>
        <v>2382.017</v>
      </c>
      <c r="H24" s="70">
        <f t="shared" si="0"/>
        <v>1905.6136</v>
      </c>
      <c r="I24" s="51">
        <f>1297*1.18</f>
        <v>1530.4599999999998</v>
      </c>
      <c r="J24" s="55">
        <v>400053</v>
      </c>
    </row>
    <row r="25" spans="1:10" ht="15.75">
      <c r="A25" s="30">
        <v>15</v>
      </c>
      <c r="B25" s="42" t="s">
        <v>51</v>
      </c>
      <c r="C25" s="43"/>
      <c r="D25" s="43"/>
      <c r="E25" s="43"/>
      <c r="F25" s="44"/>
      <c r="G25" s="58">
        <f>2410.08*1.1</f>
        <v>2651.088</v>
      </c>
      <c r="H25" s="70">
        <f t="shared" si="0"/>
        <v>2120.8704000000002</v>
      </c>
      <c r="I25" s="63" t="s">
        <v>144</v>
      </c>
      <c r="J25" s="55"/>
    </row>
    <row r="26" spans="1:10" ht="15.75">
      <c r="A26" s="30">
        <v>16</v>
      </c>
      <c r="B26" s="42" t="s">
        <v>52</v>
      </c>
      <c r="C26" s="43"/>
      <c r="D26" s="43"/>
      <c r="E26" s="43"/>
      <c r="F26" s="44"/>
      <c r="G26" s="58">
        <f>1558.14*1.1</f>
        <v>1713.9540000000002</v>
      </c>
      <c r="H26" s="70">
        <f t="shared" si="0"/>
        <v>1371.1632000000002</v>
      </c>
      <c r="I26" s="63" t="s">
        <v>144</v>
      </c>
      <c r="J26" s="55"/>
    </row>
    <row r="27" spans="1:10" ht="15.75">
      <c r="A27" s="30">
        <v>17</v>
      </c>
      <c r="B27" s="42" t="s">
        <v>53</v>
      </c>
      <c r="C27" s="43"/>
      <c r="D27" s="43"/>
      <c r="E27" s="43"/>
      <c r="F27" s="44"/>
      <c r="G27" s="58">
        <f>1200</f>
        <v>1200</v>
      </c>
      <c r="H27" s="70">
        <f t="shared" si="0"/>
        <v>960</v>
      </c>
      <c r="I27" s="63" t="s">
        <v>144</v>
      </c>
      <c r="J27" s="55"/>
    </row>
    <row r="28" spans="1:10" ht="15.75">
      <c r="A28" s="30">
        <v>18</v>
      </c>
      <c r="B28" s="42" t="s">
        <v>119</v>
      </c>
      <c r="C28" s="43"/>
      <c r="D28" s="43"/>
      <c r="E28" s="43"/>
      <c r="F28" s="44"/>
      <c r="G28" s="58">
        <f>2557.27*1.1</f>
        <v>2812.9970000000003</v>
      </c>
      <c r="H28" s="70">
        <f t="shared" si="0"/>
        <v>2250.3976000000002</v>
      </c>
      <c r="I28" s="51">
        <f>1807.95*1.18</f>
        <v>2133.381</v>
      </c>
      <c r="J28" s="55">
        <v>120103</v>
      </c>
    </row>
    <row r="29" spans="1:10" ht="15.75">
      <c r="A29" s="30">
        <v>19</v>
      </c>
      <c r="B29" s="42" t="s">
        <v>104</v>
      </c>
      <c r="C29" s="43"/>
      <c r="D29" s="43"/>
      <c r="E29" s="43"/>
      <c r="F29" s="44"/>
      <c r="G29" s="58">
        <v>1800</v>
      </c>
      <c r="H29" s="70">
        <f t="shared" si="0"/>
        <v>1440</v>
      </c>
      <c r="I29" s="63" t="s">
        <v>144</v>
      </c>
      <c r="J29" s="55"/>
    </row>
    <row r="30" spans="1:10" ht="15.75">
      <c r="A30" s="30">
        <v>20</v>
      </c>
      <c r="B30" s="42" t="s">
        <v>54</v>
      </c>
      <c r="C30" s="43"/>
      <c r="D30" s="43"/>
      <c r="E30" s="43"/>
      <c r="F30" s="44"/>
      <c r="G30" s="58">
        <v>1154.21</v>
      </c>
      <c r="H30" s="70">
        <f t="shared" si="0"/>
        <v>923.368</v>
      </c>
      <c r="I30" s="51">
        <f>617.58*1.18</f>
        <v>728.7444</v>
      </c>
      <c r="J30" s="55">
        <v>110401</v>
      </c>
    </row>
    <row r="31" spans="1:10" ht="15.75">
      <c r="A31" s="30">
        <v>21</v>
      </c>
      <c r="B31" s="42" t="s">
        <v>105</v>
      </c>
      <c r="C31" s="43"/>
      <c r="D31" s="43"/>
      <c r="E31" s="43"/>
      <c r="F31" s="44"/>
      <c r="G31" s="58">
        <v>2435.82</v>
      </c>
      <c r="H31" s="70">
        <f t="shared" si="0"/>
        <v>1948.6560000000002</v>
      </c>
      <c r="I31" s="64" t="s">
        <v>144</v>
      </c>
      <c r="J31" s="55"/>
    </row>
    <row r="32" spans="1:10" ht="15.75">
      <c r="A32" s="30">
        <v>22</v>
      </c>
      <c r="B32" s="42" t="s">
        <v>76</v>
      </c>
      <c r="C32" s="43"/>
      <c r="D32" s="43"/>
      <c r="E32" s="43"/>
      <c r="F32" s="44"/>
      <c r="G32" s="58">
        <f>2100</f>
        <v>2100</v>
      </c>
      <c r="H32" s="70">
        <f t="shared" si="0"/>
        <v>1680</v>
      </c>
      <c r="I32" s="51">
        <f>1547.1*1.18</f>
        <v>1825.5779999999997</v>
      </c>
      <c r="J32" s="55">
        <v>121342</v>
      </c>
    </row>
    <row r="33" spans="1:10" ht="15.75">
      <c r="A33" s="30">
        <v>23</v>
      </c>
      <c r="B33" s="42" t="s">
        <v>77</v>
      </c>
      <c r="C33" s="43"/>
      <c r="D33" s="43"/>
      <c r="E33" s="43"/>
      <c r="F33" s="44"/>
      <c r="G33" s="58">
        <f>2341.24*1.1</f>
        <v>2575.364</v>
      </c>
      <c r="H33" s="70">
        <f t="shared" si="0"/>
        <v>2060.2912</v>
      </c>
      <c r="I33" s="51">
        <f>839.3*1.18</f>
        <v>990.3739999999999</v>
      </c>
      <c r="J33" s="55">
        <v>121601</v>
      </c>
    </row>
    <row r="34" spans="1:10" ht="15.75">
      <c r="A34" s="30">
        <v>24</v>
      </c>
      <c r="B34" s="42" t="s">
        <v>75</v>
      </c>
      <c r="C34" s="43"/>
      <c r="D34" s="43"/>
      <c r="E34" s="43"/>
      <c r="F34" s="44"/>
      <c r="G34" s="58">
        <f>2810.59</f>
        <v>2810.59</v>
      </c>
      <c r="H34" s="70">
        <f t="shared" si="0"/>
        <v>2248.472</v>
      </c>
      <c r="I34" s="51">
        <f>1971.33*1.18</f>
        <v>2326.1693999999998</v>
      </c>
      <c r="J34" s="55">
        <v>122008</v>
      </c>
    </row>
    <row r="35" spans="1:10" ht="15.75">
      <c r="A35" s="30">
        <v>25</v>
      </c>
      <c r="B35" s="42" t="s">
        <v>81</v>
      </c>
      <c r="C35" s="43"/>
      <c r="D35" s="43"/>
      <c r="E35" s="43"/>
      <c r="F35" s="44"/>
      <c r="G35" s="58">
        <f>1816</f>
        <v>1816</v>
      </c>
      <c r="H35" s="70">
        <f t="shared" si="0"/>
        <v>1452.8000000000002</v>
      </c>
      <c r="I35" s="51">
        <f>872.42*1.18</f>
        <v>1029.4556</v>
      </c>
      <c r="J35" s="55" t="s">
        <v>116</v>
      </c>
    </row>
    <row r="36" spans="1:10" ht="15.75">
      <c r="A36" s="30">
        <v>26</v>
      </c>
      <c r="B36" s="42" t="s">
        <v>80</v>
      </c>
      <c r="C36" s="43"/>
      <c r="D36" s="43"/>
      <c r="E36" s="43"/>
      <c r="F36" s="44"/>
      <c r="G36" s="58">
        <f>2555.08*1.1</f>
        <v>2810.588</v>
      </c>
      <c r="H36" s="70">
        <f t="shared" si="0"/>
        <v>2248.4704</v>
      </c>
      <c r="I36" s="51">
        <f>1486.46*1.18</f>
        <v>1754.0228</v>
      </c>
      <c r="J36" s="55" t="s">
        <v>117</v>
      </c>
    </row>
    <row r="37" spans="1:10" ht="15.75">
      <c r="A37" s="30">
        <v>27</v>
      </c>
      <c r="B37" s="42" t="s">
        <v>113</v>
      </c>
      <c r="C37" s="43"/>
      <c r="D37" s="43"/>
      <c r="E37" s="43"/>
      <c r="F37" s="44"/>
      <c r="G37" s="58">
        <f>2242.47*1.1</f>
        <v>2466.717</v>
      </c>
      <c r="H37" s="70">
        <f t="shared" si="0"/>
        <v>1973.3736000000001</v>
      </c>
      <c r="I37" s="51">
        <f>1601.46*1.18</f>
        <v>1889.7228</v>
      </c>
      <c r="J37" s="55">
        <v>120202</v>
      </c>
    </row>
    <row r="38" spans="1:10" ht="15.75">
      <c r="A38" s="30">
        <v>28</v>
      </c>
      <c r="B38" s="42" t="s">
        <v>96</v>
      </c>
      <c r="C38" s="43"/>
      <c r="D38" s="43"/>
      <c r="E38" s="43"/>
      <c r="F38" s="44"/>
      <c r="G38" s="58">
        <f>3136.51*1.1</f>
        <v>3450.1610000000005</v>
      </c>
      <c r="H38" s="70">
        <f t="shared" si="0"/>
        <v>2760.1288000000004</v>
      </c>
      <c r="I38" s="51">
        <f>2515.43*1.18</f>
        <v>2968.2074</v>
      </c>
      <c r="J38" s="55">
        <v>120211</v>
      </c>
    </row>
    <row r="39" spans="1:10" ht="15.75">
      <c r="A39" s="30">
        <v>29</v>
      </c>
      <c r="B39" s="42" t="s">
        <v>15</v>
      </c>
      <c r="C39" s="43"/>
      <c r="D39" s="43"/>
      <c r="E39" s="43"/>
      <c r="F39" s="44"/>
      <c r="G39" s="58">
        <f>2491.62*1.1</f>
        <v>2740.782</v>
      </c>
      <c r="H39" s="70">
        <f t="shared" si="0"/>
        <v>2192.6256000000003</v>
      </c>
      <c r="I39" s="51">
        <f>2013.83*1.18</f>
        <v>2376.3194</v>
      </c>
      <c r="J39" s="55">
        <v>120203</v>
      </c>
    </row>
    <row r="40" spans="1:10" ht="15.75">
      <c r="A40" s="30">
        <v>30</v>
      </c>
      <c r="B40" s="42" t="s">
        <v>90</v>
      </c>
      <c r="C40" s="43"/>
      <c r="D40" s="43"/>
      <c r="E40" s="43"/>
      <c r="F40" s="44"/>
      <c r="G40" s="58">
        <f>2278.38*1.1</f>
        <v>2506.2180000000003</v>
      </c>
      <c r="H40" s="70">
        <f t="shared" si="0"/>
        <v>2004.9744000000003</v>
      </c>
      <c r="I40" s="51">
        <f>2013.83*1.18</f>
        <v>2376.3194</v>
      </c>
      <c r="J40" s="55">
        <v>120203</v>
      </c>
    </row>
    <row r="41" spans="1:10" ht="15.75">
      <c r="A41" s="30">
        <v>31</v>
      </c>
      <c r="B41" s="42" t="s">
        <v>91</v>
      </c>
      <c r="C41" s="43"/>
      <c r="D41" s="43"/>
      <c r="E41" s="43"/>
      <c r="F41" s="44"/>
      <c r="G41" s="58">
        <f>3136.51*1.1</f>
        <v>3450.1610000000005</v>
      </c>
      <c r="H41" s="70">
        <f t="shared" si="0"/>
        <v>2760.1288000000004</v>
      </c>
      <c r="I41" s="51">
        <f>2683.98*1.18</f>
        <v>3167.0964</v>
      </c>
      <c r="J41" s="55">
        <v>120210</v>
      </c>
    </row>
    <row r="42" spans="1:10" ht="15.75">
      <c r="A42" s="30">
        <v>32</v>
      </c>
      <c r="B42" s="42" t="s">
        <v>92</v>
      </c>
      <c r="C42" s="43"/>
      <c r="D42" s="43"/>
      <c r="E42" s="43"/>
      <c r="F42" s="44"/>
      <c r="G42" s="58">
        <f>2242.47*1.1</f>
        <v>2466.717</v>
      </c>
      <c r="H42" s="70">
        <f t="shared" si="0"/>
        <v>1973.3736000000001</v>
      </c>
      <c r="I42" s="51">
        <f>1601.46*1.18</f>
        <v>1889.7228</v>
      </c>
      <c r="J42" s="55">
        <v>120202</v>
      </c>
    </row>
    <row r="43" spans="1:10" ht="15.75">
      <c r="A43" s="30">
        <v>33</v>
      </c>
      <c r="B43" s="42" t="s">
        <v>132</v>
      </c>
      <c r="C43" s="43"/>
      <c r="D43" s="43"/>
      <c r="E43" s="43"/>
      <c r="F43" s="44"/>
      <c r="G43" s="58">
        <f>1873.67*1.1</f>
        <v>2061.0370000000003</v>
      </c>
      <c r="H43" s="70">
        <f t="shared" si="0"/>
        <v>1648.8296000000003</v>
      </c>
      <c r="I43" s="51">
        <f>(356.48+496.7)*1.18</f>
        <v>1006.7524</v>
      </c>
      <c r="J43" s="55" t="s">
        <v>124</v>
      </c>
    </row>
    <row r="44" spans="1:10" ht="15.75">
      <c r="A44" s="30">
        <v>34</v>
      </c>
      <c r="B44" s="42" t="s">
        <v>133</v>
      </c>
      <c r="C44" s="43"/>
      <c r="D44" s="43"/>
      <c r="E44" s="43"/>
      <c r="F44" s="44"/>
      <c r="G44" s="58">
        <f>3239.73*1.1</f>
        <v>3563.7030000000004</v>
      </c>
      <c r="H44" s="70">
        <f t="shared" si="0"/>
        <v>2850.9624000000003</v>
      </c>
      <c r="I44" s="51">
        <f>997.23*1.18</f>
        <v>1176.7314</v>
      </c>
      <c r="J44" s="55" t="s">
        <v>121</v>
      </c>
    </row>
    <row r="45" spans="1:10" ht="15.75">
      <c r="A45" s="30">
        <v>35</v>
      </c>
      <c r="B45" s="42" t="s">
        <v>134</v>
      </c>
      <c r="C45" s="43"/>
      <c r="D45" s="43"/>
      <c r="E45" s="43"/>
      <c r="F45" s="44"/>
      <c r="G45" s="58">
        <v>3440.1</v>
      </c>
      <c r="H45" s="70">
        <f t="shared" si="0"/>
        <v>2752.08</v>
      </c>
      <c r="I45" s="51">
        <f>1277.95*1.18</f>
        <v>1507.981</v>
      </c>
      <c r="J45" s="55" t="s">
        <v>120</v>
      </c>
    </row>
    <row r="46" spans="1:10" ht="15.75">
      <c r="A46" s="30">
        <v>36</v>
      </c>
      <c r="B46" s="42" t="s">
        <v>95</v>
      </c>
      <c r="C46" s="43"/>
      <c r="D46" s="43"/>
      <c r="E46" s="43"/>
      <c r="F46" s="44"/>
      <c r="G46" s="58">
        <f>2032.11*1.1</f>
        <v>2235.321</v>
      </c>
      <c r="H46" s="70">
        <f t="shared" si="0"/>
        <v>1788.2568</v>
      </c>
      <c r="I46" s="51">
        <f>I44</f>
        <v>1176.7314</v>
      </c>
      <c r="J46" s="55" t="s">
        <v>121</v>
      </c>
    </row>
    <row r="47" spans="1:10" ht="15.75">
      <c r="A47" s="30">
        <v>37</v>
      </c>
      <c r="B47" s="42" t="s">
        <v>93</v>
      </c>
      <c r="C47" s="43"/>
      <c r="D47" s="43"/>
      <c r="E47" s="43"/>
      <c r="F47" s="44"/>
      <c r="G47" s="58">
        <f>2032.11*1.1</f>
        <v>2235.321</v>
      </c>
      <c r="H47" s="70">
        <f t="shared" si="0"/>
        <v>1788.2568</v>
      </c>
      <c r="I47" s="51">
        <f>I46</f>
        <v>1176.7314</v>
      </c>
      <c r="J47" s="55" t="s">
        <v>121</v>
      </c>
    </row>
    <row r="48" spans="1:10" ht="15.75">
      <c r="A48" s="30">
        <v>38</v>
      </c>
      <c r="B48" s="42" t="s">
        <v>94</v>
      </c>
      <c r="C48" s="43"/>
      <c r="D48" s="43"/>
      <c r="E48" s="43"/>
      <c r="F48" s="44"/>
      <c r="G48" s="58">
        <f>2032.11*1.1</f>
        <v>2235.321</v>
      </c>
      <c r="H48" s="70">
        <f t="shared" si="0"/>
        <v>1788.2568</v>
      </c>
      <c r="I48" s="51">
        <f>1295.99*1.18</f>
        <v>1529.2682</v>
      </c>
      <c r="J48" s="55" t="s">
        <v>138</v>
      </c>
    </row>
    <row r="49" spans="1:10" ht="15.75">
      <c r="A49" s="30">
        <v>39</v>
      </c>
      <c r="B49" s="42" t="s">
        <v>99</v>
      </c>
      <c r="C49" s="43"/>
      <c r="D49" s="43"/>
      <c r="E49" s="43"/>
      <c r="F49" s="44"/>
      <c r="G49" s="58">
        <f>1700</f>
        <v>1700</v>
      </c>
      <c r="H49" s="70">
        <f t="shared" si="0"/>
        <v>1360</v>
      </c>
      <c r="I49" s="51">
        <f>714.02*1.18</f>
        <v>842.5436</v>
      </c>
      <c r="J49" s="55" t="s">
        <v>115</v>
      </c>
    </row>
    <row r="50" spans="1:10" ht="15.75">
      <c r="A50" s="30">
        <v>40</v>
      </c>
      <c r="B50" s="42" t="s">
        <v>136</v>
      </c>
      <c r="C50" s="43"/>
      <c r="D50" s="43"/>
      <c r="E50" s="43"/>
      <c r="F50" s="44"/>
      <c r="G50" s="58">
        <f>1700</f>
        <v>1700</v>
      </c>
      <c r="H50" s="70">
        <f t="shared" si="0"/>
        <v>1360</v>
      </c>
      <c r="I50" s="51">
        <f>552.24*1.18</f>
        <v>651.6432</v>
      </c>
      <c r="J50" s="55" t="s">
        <v>137</v>
      </c>
    </row>
    <row r="51" spans="1:10" ht="15.75">
      <c r="A51" s="30">
        <v>41</v>
      </c>
      <c r="B51" s="42" t="s">
        <v>101</v>
      </c>
      <c r="C51" s="43"/>
      <c r="D51" s="43"/>
      <c r="E51" s="43"/>
      <c r="F51" s="44"/>
      <c r="G51" s="58">
        <f>1867.59*1.1</f>
        <v>2054.349</v>
      </c>
      <c r="H51" s="70">
        <f t="shared" si="0"/>
        <v>1643.4792000000002</v>
      </c>
      <c r="I51" s="51">
        <f>2030.92*1.18</f>
        <v>2396.4856</v>
      </c>
      <c r="J51" s="55">
        <v>122201</v>
      </c>
    </row>
    <row r="52" spans="1:10" ht="15.75">
      <c r="A52" s="30">
        <v>42</v>
      </c>
      <c r="B52" s="42" t="s">
        <v>65</v>
      </c>
      <c r="C52" s="43"/>
      <c r="D52" s="43"/>
      <c r="E52" s="43"/>
      <c r="F52" s="44"/>
      <c r="G52" s="58">
        <f>1700</f>
        <v>1700</v>
      </c>
      <c r="H52" s="70">
        <f t="shared" si="0"/>
        <v>1360</v>
      </c>
      <c r="I52" s="51">
        <f>(714.02+30.07)*1.18</f>
        <v>878.0262</v>
      </c>
      <c r="J52" s="55" t="s">
        <v>135</v>
      </c>
    </row>
    <row r="53" spans="1:10" ht="15.75">
      <c r="A53" s="30">
        <v>43</v>
      </c>
      <c r="B53" s="42" t="s">
        <v>100</v>
      </c>
      <c r="C53" s="43"/>
      <c r="D53" s="43"/>
      <c r="E53" s="43"/>
      <c r="F53" s="44"/>
      <c r="G53" s="59">
        <f>1867.59*1.1</f>
        <v>2054.349</v>
      </c>
      <c r="H53" s="70">
        <f t="shared" si="0"/>
        <v>1643.4792000000002</v>
      </c>
      <c r="I53" s="51">
        <f>2196.27*1.18</f>
        <v>2591.5986</v>
      </c>
      <c r="J53" s="55">
        <v>121902</v>
      </c>
    </row>
    <row r="54" spans="1:10" ht="15.75">
      <c r="A54" s="30">
        <v>44</v>
      </c>
      <c r="B54" s="42" t="s">
        <v>131</v>
      </c>
      <c r="C54" s="43"/>
      <c r="D54" s="43"/>
      <c r="E54" s="43"/>
      <c r="F54" s="44"/>
      <c r="G54" s="59">
        <v>3440.1</v>
      </c>
      <c r="H54" s="70">
        <f t="shared" si="0"/>
        <v>2752.08</v>
      </c>
      <c r="I54" s="53"/>
      <c r="J54" s="55"/>
    </row>
    <row r="55" spans="1:10" ht="15.75">
      <c r="A55" s="30">
        <v>45</v>
      </c>
      <c r="B55" s="42" t="s">
        <v>102</v>
      </c>
      <c r="C55" s="43"/>
      <c r="D55" s="43"/>
      <c r="E55" s="43"/>
      <c r="F55" s="44"/>
      <c r="G55" s="58">
        <f>1873.67*1.1</f>
        <v>2061.0370000000003</v>
      </c>
      <c r="H55" s="70">
        <f t="shared" si="0"/>
        <v>1648.8296000000003</v>
      </c>
      <c r="I55" s="51">
        <f>1524.02*1.18</f>
        <v>1798.3436</v>
      </c>
      <c r="J55" s="55" t="s">
        <v>130</v>
      </c>
    </row>
    <row r="56" spans="1:10" ht="15.75">
      <c r="A56" s="30">
        <v>46</v>
      </c>
      <c r="B56" s="42" t="s">
        <v>98</v>
      </c>
      <c r="C56" s="43"/>
      <c r="D56" s="43"/>
      <c r="E56" s="43"/>
      <c r="F56" s="44"/>
      <c r="G56" s="58">
        <f>1873.67*1.1</f>
        <v>2061.0370000000003</v>
      </c>
      <c r="H56" s="70">
        <f t="shared" si="0"/>
        <v>1648.8296000000003</v>
      </c>
      <c r="I56" s="51">
        <f>1524.02*1.18</f>
        <v>1798.3436</v>
      </c>
      <c r="J56" s="65" t="s">
        <v>130</v>
      </c>
    </row>
    <row r="57" spans="1:10" ht="15.75">
      <c r="A57" s="30">
        <v>47</v>
      </c>
      <c r="B57" s="42" t="s">
        <v>55</v>
      </c>
      <c r="C57" s="43"/>
      <c r="D57" s="43"/>
      <c r="E57" s="43"/>
      <c r="F57" s="44"/>
      <c r="G57" s="58">
        <f>2665.74*1.1</f>
        <v>2932.314</v>
      </c>
      <c r="H57" s="70">
        <f t="shared" si="0"/>
        <v>2345.8512</v>
      </c>
      <c r="I57" s="53"/>
      <c r="J57" s="55"/>
    </row>
    <row r="58" spans="1:10" ht="15.75">
      <c r="A58" s="30">
        <v>48</v>
      </c>
      <c r="B58" s="42" t="s">
        <v>145</v>
      </c>
      <c r="C58" s="43"/>
      <c r="D58" s="43"/>
      <c r="E58" s="43"/>
      <c r="F58" s="44"/>
      <c r="G58" s="66">
        <f>3136.51*1.1</f>
        <v>3450.1610000000005</v>
      </c>
      <c r="H58" s="70">
        <f t="shared" si="0"/>
        <v>2760.1288000000004</v>
      </c>
      <c r="I58" s="51">
        <f>653.19*1.18</f>
        <v>770.7642000000001</v>
      </c>
      <c r="J58" s="55" t="s">
        <v>146</v>
      </c>
    </row>
    <row r="59" spans="1:10" ht="15.75">
      <c r="A59" s="30">
        <v>49</v>
      </c>
      <c r="B59" s="42" t="s">
        <v>56</v>
      </c>
      <c r="C59" s="43"/>
      <c r="D59" s="43"/>
      <c r="E59" s="43"/>
      <c r="F59" s="44"/>
      <c r="G59" s="66">
        <f>3136.51*1.1</f>
        <v>3450.1610000000005</v>
      </c>
      <c r="H59" s="70">
        <f t="shared" si="0"/>
        <v>2760.1288000000004</v>
      </c>
      <c r="I59" s="53"/>
      <c r="J59" s="55"/>
    </row>
    <row r="60" spans="1:10" ht="15.75">
      <c r="A60" s="30">
        <v>50</v>
      </c>
      <c r="B60" s="42" t="s">
        <v>57</v>
      </c>
      <c r="C60" s="43"/>
      <c r="D60" s="43"/>
      <c r="E60" s="43"/>
      <c r="F60" s="44"/>
      <c r="G60" s="58">
        <v>3136.51</v>
      </c>
      <c r="H60" s="70">
        <f t="shared" si="0"/>
        <v>2509.2080000000005</v>
      </c>
      <c r="I60" s="53"/>
      <c r="J60" s="55"/>
    </row>
    <row r="61" spans="1:10" ht="15.75">
      <c r="A61" s="30">
        <v>51</v>
      </c>
      <c r="B61" s="42" t="s">
        <v>78</v>
      </c>
      <c r="C61" s="43"/>
      <c r="D61" s="43"/>
      <c r="E61" s="43"/>
      <c r="F61" s="44"/>
      <c r="G61" s="58">
        <f>3560.17*1.1</f>
        <v>3916.1870000000004</v>
      </c>
      <c r="H61" s="70">
        <f t="shared" si="0"/>
        <v>3132.9496000000004</v>
      </c>
      <c r="I61" s="53"/>
      <c r="J61" s="55"/>
    </row>
    <row r="62" spans="1:10" ht="15.75">
      <c r="A62" s="30">
        <v>52</v>
      </c>
      <c r="B62" s="42" t="s">
        <v>58</v>
      </c>
      <c r="C62" s="43"/>
      <c r="D62" s="43"/>
      <c r="E62" s="43"/>
      <c r="F62" s="44"/>
      <c r="G62" s="66">
        <f>3136.51*1.1</f>
        <v>3450.1610000000005</v>
      </c>
      <c r="H62" s="70">
        <f t="shared" si="0"/>
        <v>2760.1288000000004</v>
      </c>
      <c r="I62" s="53"/>
      <c r="J62" s="55"/>
    </row>
    <row r="63" spans="1:10" ht="15.75">
      <c r="A63" s="30">
        <v>53</v>
      </c>
      <c r="B63" s="42" t="s">
        <v>64</v>
      </c>
      <c r="C63" s="43"/>
      <c r="D63" s="43"/>
      <c r="E63" s="43"/>
      <c r="F63" s="44"/>
      <c r="G63" s="59">
        <v>3136.51</v>
      </c>
      <c r="H63" s="70">
        <f t="shared" si="0"/>
        <v>2509.2080000000005</v>
      </c>
      <c r="I63" s="54"/>
      <c r="J63" s="55"/>
    </row>
    <row r="64" spans="1:10" ht="15.75">
      <c r="A64" s="30">
        <v>54</v>
      </c>
      <c r="B64" s="42" t="s">
        <v>125</v>
      </c>
      <c r="C64" s="43"/>
      <c r="D64" s="43"/>
      <c r="E64" s="43"/>
      <c r="F64" s="44"/>
      <c r="G64" s="59">
        <v>2665.74</v>
      </c>
      <c r="H64" s="70">
        <f t="shared" si="0"/>
        <v>2132.592</v>
      </c>
      <c r="I64" s="61">
        <f>774.45*1.18</f>
        <v>913.851</v>
      </c>
      <c r="J64" s="55" t="s">
        <v>128</v>
      </c>
    </row>
    <row r="65" spans="1:10" ht="15.75">
      <c r="A65" s="30">
        <v>55</v>
      </c>
      <c r="B65" s="42" t="s">
        <v>126</v>
      </c>
      <c r="C65" s="43"/>
      <c r="D65" s="43"/>
      <c r="E65" s="43"/>
      <c r="F65" s="44"/>
      <c r="G65" s="59">
        <f>2365.31*1.1</f>
        <v>2601.8410000000003</v>
      </c>
      <c r="H65" s="70">
        <f t="shared" si="0"/>
        <v>2081.4728000000005</v>
      </c>
      <c r="I65" s="61">
        <f>723.52*1.18</f>
        <v>853.7535999999999</v>
      </c>
      <c r="J65" s="55" t="s">
        <v>127</v>
      </c>
    </row>
    <row r="66" spans="1:10" ht="15.75">
      <c r="A66" s="30">
        <v>56</v>
      </c>
      <c r="B66" s="45" t="s">
        <v>103</v>
      </c>
      <c r="C66" s="43"/>
      <c r="D66" s="43"/>
      <c r="E66" s="43"/>
      <c r="F66" s="44"/>
      <c r="G66" s="59">
        <v>1500</v>
      </c>
      <c r="H66" s="70">
        <f t="shared" si="0"/>
        <v>1200</v>
      </c>
      <c r="I66" s="61">
        <f>1004.59*1.18</f>
        <v>1185.4162</v>
      </c>
      <c r="J66" s="55" t="s">
        <v>129</v>
      </c>
    </row>
    <row r="67" spans="1:10" ht="15.75">
      <c r="A67" s="30">
        <v>57</v>
      </c>
      <c r="B67" s="42" t="s">
        <v>82</v>
      </c>
      <c r="C67" s="43"/>
      <c r="D67" s="43"/>
      <c r="E67" s="43"/>
      <c r="F67" s="44"/>
      <c r="G67" s="59">
        <f>1919.24*1.1</f>
        <v>2111.164</v>
      </c>
      <c r="H67" s="70">
        <f t="shared" si="0"/>
        <v>1688.9312000000002</v>
      </c>
      <c r="I67" s="61">
        <f>1017.61*1.18</f>
        <v>1200.7798</v>
      </c>
      <c r="J67" s="55">
        <v>120907</v>
      </c>
    </row>
    <row r="68" spans="1:10" ht="15.75">
      <c r="A68" s="30">
        <v>58</v>
      </c>
      <c r="B68" s="42" t="s">
        <v>85</v>
      </c>
      <c r="C68" s="43"/>
      <c r="D68" s="43"/>
      <c r="E68" s="43"/>
      <c r="F68" s="44"/>
      <c r="G68" s="59">
        <v>2019.6</v>
      </c>
      <c r="H68" s="70">
        <f t="shared" si="0"/>
        <v>1615.68</v>
      </c>
      <c r="I68" s="61">
        <f>1506.69*1.18</f>
        <v>1777.8942</v>
      </c>
      <c r="J68" s="55">
        <v>120920</v>
      </c>
    </row>
    <row r="69" spans="1:10" ht="15.75">
      <c r="A69" s="30">
        <v>59</v>
      </c>
      <c r="B69" s="45" t="s">
        <v>83</v>
      </c>
      <c r="C69" s="46"/>
      <c r="D69" s="46"/>
      <c r="E69" s="46"/>
      <c r="F69" s="47"/>
      <c r="G69" s="59">
        <f>1919.24*1.1</f>
        <v>2111.164</v>
      </c>
      <c r="H69" s="70">
        <f t="shared" si="0"/>
        <v>1688.9312000000002</v>
      </c>
      <c r="I69" s="61">
        <f>1023.59*1.18</f>
        <v>1207.8362</v>
      </c>
      <c r="J69" s="55">
        <v>120910</v>
      </c>
    </row>
    <row r="70" spans="1:10" ht="15.75">
      <c r="A70" s="30">
        <v>60</v>
      </c>
      <c r="B70" s="45" t="s">
        <v>84</v>
      </c>
      <c r="C70" s="46"/>
      <c r="D70" s="46"/>
      <c r="E70" s="46"/>
      <c r="F70" s="47"/>
      <c r="G70" s="59">
        <f>963.79*1.1</f>
        <v>1060.169</v>
      </c>
      <c r="H70" s="70">
        <f t="shared" si="0"/>
        <v>848.1352000000002</v>
      </c>
      <c r="I70" s="61">
        <f>693*1.18</f>
        <v>817.74</v>
      </c>
      <c r="J70" s="55">
        <v>120906</v>
      </c>
    </row>
    <row r="71" spans="1:10" ht="15.75">
      <c r="A71" s="30">
        <v>61</v>
      </c>
      <c r="B71" s="45" t="s">
        <v>97</v>
      </c>
      <c r="C71" s="46"/>
      <c r="D71" s="46"/>
      <c r="E71" s="46"/>
      <c r="F71" s="47"/>
      <c r="G71" s="59">
        <v>1010.54</v>
      </c>
      <c r="H71" s="70">
        <f t="shared" si="0"/>
        <v>808.432</v>
      </c>
      <c r="I71" s="61">
        <f>605.47*1.18</f>
        <v>714.4546</v>
      </c>
      <c r="J71" s="55">
        <v>120901</v>
      </c>
    </row>
    <row r="72" spans="1:10" ht="15.75">
      <c r="A72" s="30">
        <v>62</v>
      </c>
      <c r="B72" s="45" t="s">
        <v>86</v>
      </c>
      <c r="C72" s="46"/>
      <c r="D72" s="46"/>
      <c r="E72" s="46"/>
      <c r="F72" s="47"/>
      <c r="G72" s="59">
        <v>1919.24</v>
      </c>
      <c r="H72" s="70">
        <f t="shared" si="0"/>
        <v>1535.392</v>
      </c>
      <c r="I72" s="61">
        <f>1578</f>
        <v>1578</v>
      </c>
      <c r="J72" s="55">
        <v>120912</v>
      </c>
    </row>
    <row r="73" spans="1:10" ht="15.75">
      <c r="A73" s="30">
        <v>63</v>
      </c>
      <c r="B73" s="45" t="s">
        <v>87</v>
      </c>
      <c r="C73" s="46"/>
      <c r="D73" s="46"/>
      <c r="E73" s="46"/>
      <c r="F73" s="47"/>
      <c r="G73" s="59">
        <f>G72</f>
        <v>1919.24</v>
      </c>
      <c r="H73" s="70">
        <f t="shared" si="0"/>
        <v>1535.392</v>
      </c>
      <c r="I73" s="61">
        <f>1578</f>
        <v>1578</v>
      </c>
      <c r="J73" s="55">
        <v>120919</v>
      </c>
    </row>
    <row r="74" spans="1:10" ht="15.75">
      <c r="A74" s="30">
        <v>64</v>
      </c>
      <c r="B74" s="45" t="s">
        <v>59</v>
      </c>
      <c r="C74" s="46"/>
      <c r="D74" s="46"/>
      <c r="E74" s="46"/>
      <c r="F74" s="47"/>
      <c r="G74" s="59">
        <f>4715</f>
        <v>4715</v>
      </c>
      <c r="H74" s="70">
        <f t="shared" si="0"/>
        <v>3772</v>
      </c>
      <c r="I74" s="61">
        <f>4078.25*1.18</f>
        <v>4812.335</v>
      </c>
      <c r="J74" s="55">
        <v>122002</v>
      </c>
    </row>
    <row r="75" spans="1:10" ht="15.75">
      <c r="A75" s="30">
        <v>65</v>
      </c>
      <c r="B75" s="45" t="s">
        <v>60</v>
      </c>
      <c r="C75" s="46"/>
      <c r="D75" s="46"/>
      <c r="E75" s="46"/>
      <c r="F75" s="47"/>
      <c r="G75" s="59">
        <f>5795.75*1.1</f>
        <v>6375.325000000001</v>
      </c>
      <c r="H75" s="70">
        <f t="shared" si="0"/>
        <v>5100.260000000001</v>
      </c>
      <c r="I75" s="61">
        <f>4333.61*1.18</f>
        <v>5113.659799999999</v>
      </c>
      <c r="J75" s="55" t="s">
        <v>143</v>
      </c>
    </row>
    <row r="76" spans="1:10" ht="15.75">
      <c r="A76" s="30">
        <v>66</v>
      </c>
      <c r="B76" s="45" t="s">
        <v>61</v>
      </c>
      <c r="C76" s="46"/>
      <c r="D76" s="46"/>
      <c r="E76" s="46"/>
      <c r="F76" s="47"/>
      <c r="G76" s="59">
        <v>1668.47</v>
      </c>
      <c r="H76" s="70">
        <f aca="true" t="shared" si="1" ref="H76:H83">G76*0.8</f>
        <v>1334.776</v>
      </c>
      <c r="I76" s="61">
        <f>1197.95*1.18</f>
        <v>1413.581</v>
      </c>
      <c r="J76" s="55">
        <v>121700</v>
      </c>
    </row>
    <row r="77" spans="1:10" ht="15.75">
      <c r="A77" s="30">
        <v>67</v>
      </c>
      <c r="B77" s="42" t="s">
        <v>123</v>
      </c>
      <c r="C77" s="43"/>
      <c r="D77" s="43"/>
      <c r="E77" s="43"/>
      <c r="F77" s="44"/>
      <c r="G77" s="58">
        <v>1000</v>
      </c>
      <c r="H77" s="70">
        <f t="shared" si="1"/>
        <v>800</v>
      </c>
      <c r="I77" s="51">
        <f>408.72*1.18</f>
        <v>482.2896</v>
      </c>
      <c r="J77" s="55" t="s">
        <v>118</v>
      </c>
    </row>
    <row r="78" spans="1:10" ht="15.75">
      <c r="A78" s="30">
        <v>68</v>
      </c>
      <c r="B78" s="45" t="s">
        <v>62</v>
      </c>
      <c r="C78" s="46"/>
      <c r="D78" s="46"/>
      <c r="E78" s="46"/>
      <c r="F78" s="47"/>
      <c r="G78" s="59">
        <v>628.16</v>
      </c>
      <c r="H78" s="70">
        <f t="shared" si="1"/>
        <v>502.528</v>
      </c>
      <c r="I78" s="54"/>
      <c r="J78" s="55"/>
    </row>
    <row r="79" spans="1:10" ht="30" customHeight="1">
      <c r="A79" s="30">
        <v>69</v>
      </c>
      <c r="B79" s="76" t="s">
        <v>139</v>
      </c>
      <c r="C79" s="77"/>
      <c r="D79" s="77"/>
      <c r="E79" s="77"/>
      <c r="F79" s="78"/>
      <c r="G79" s="59">
        <f>1326.38*1.1</f>
        <v>1459.0180000000003</v>
      </c>
      <c r="H79" s="70">
        <f t="shared" si="1"/>
        <v>1167.2144000000003</v>
      </c>
      <c r="I79" s="61">
        <f>904.39*1.18</f>
        <v>1067.1802</v>
      </c>
      <c r="J79" s="55" t="s">
        <v>140</v>
      </c>
    </row>
    <row r="80" spans="1:10" ht="31.5" customHeight="1">
      <c r="A80" s="30">
        <v>70</v>
      </c>
      <c r="B80" s="76" t="s">
        <v>141</v>
      </c>
      <c r="C80" s="77"/>
      <c r="D80" s="77"/>
      <c r="E80" s="77"/>
      <c r="F80" s="78"/>
      <c r="G80" s="59">
        <v>1205.8</v>
      </c>
      <c r="H80" s="70">
        <f t="shared" si="1"/>
        <v>964.64</v>
      </c>
      <c r="I80" s="61">
        <f>620.06*1.18</f>
        <v>731.6707999999999</v>
      </c>
      <c r="J80" s="55" t="s">
        <v>142</v>
      </c>
    </row>
    <row r="81" spans="1:10" ht="15.75">
      <c r="A81" s="30">
        <v>71</v>
      </c>
      <c r="B81" s="45" t="s">
        <v>63</v>
      </c>
      <c r="C81" s="46"/>
      <c r="D81" s="46"/>
      <c r="E81" s="46"/>
      <c r="F81" s="47"/>
      <c r="G81" s="59">
        <v>1654.28</v>
      </c>
      <c r="H81" s="70">
        <f t="shared" si="1"/>
        <v>1323.424</v>
      </c>
      <c r="I81" s="61">
        <f>1191.7*1.18</f>
        <v>1406.206</v>
      </c>
      <c r="J81" s="55">
        <v>120600</v>
      </c>
    </row>
    <row r="82" spans="1:10" ht="15.75">
      <c r="A82" s="30">
        <v>72</v>
      </c>
      <c r="B82" s="45" t="s">
        <v>122</v>
      </c>
      <c r="C82" s="46"/>
      <c r="D82" s="46"/>
      <c r="E82" s="46"/>
      <c r="F82" s="47"/>
      <c r="G82" s="59">
        <v>3900</v>
      </c>
      <c r="H82" s="70">
        <f t="shared" si="1"/>
        <v>3120</v>
      </c>
      <c r="I82" s="54"/>
      <c r="J82" s="55"/>
    </row>
    <row r="83" spans="1:10" ht="15.75">
      <c r="A83" s="24">
        <v>73</v>
      </c>
      <c r="B83" s="48" t="s">
        <v>24</v>
      </c>
      <c r="C83" s="40"/>
      <c r="D83" s="40"/>
      <c r="E83" s="40"/>
      <c r="F83" s="40"/>
      <c r="G83" s="60">
        <f>1069.91*1.1</f>
        <v>1176.9010000000003</v>
      </c>
      <c r="H83" s="71">
        <f t="shared" si="1"/>
        <v>941.5208000000002</v>
      </c>
      <c r="I83" s="62">
        <f>63.02*1.18</f>
        <v>74.3636</v>
      </c>
      <c r="J83" s="55" t="s">
        <v>147</v>
      </c>
    </row>
    <row r="84" ht="12.75">
      <c r="A84" s="2"/>
    </row>
    <row r="86" spans="2:7" ht="12.75">
      <c r="B86" s="49" t="s">
        <v>70</v>
      </c>
      <c r="F86" s="29" t="s">
        <v>151</v>
      </c>
      <c r="G86" t="s">
        <v>148</v>
      </c>
    </row>
  </sheetData>
  <sheetProtection/>
  <mergeCells count="6">
    <mergeCell ref="F2:H2"/>
    <mergeCell ref="B6:I6"/>
    <mergeCell ref="B7:I7"/>
    <mergeCell ref="B8:I8"/>
    <mergeCell ref="B79:F79"/>
    <mergeCell ref="B80:F80"/>
  </mergeCells>
  <printOptions/>
  <pageMargins left="0.3937007874015748" right="0.35433070866141736" top="0.3937007874015748" bottom="0.2362204724409449" header="0.1968503937007874" footer="0.1968503937007874"/>
  <pageSetup horizontalDpi="600" verticalDpi="6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ДСУ</dc:creator>
  <cp:keywords/>
  <dc:description/>
  <cp:lastModifiedBy>Пользователь Microsoft Office</cp:lastModifiedBy>
  <cp:lastPrinted>2019-06-25T07:24:40Z</cp:lastPrinted>
  <dcterms:created xsi:type="dcterms:W3CDTF">2010-12-01T06:51:41Z</dcterms:created>
  <dcterms:modified xsi:type="dcterms:W3CDTF">2020-04-01T11:51:42Z</dcterms:modified>
  <cp:category/>
  <cp:version/>
  <cp:contentType/>
  <cp:contentStatus/>
</cp:coreProperties>
</file>